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firstSheet="1" activeTab="2"/>
  </bookViews>
  <sheets>
    <sheet name="Table with formula (Q=1.41)" sheetId="1" r:id="rId1"/>
    <sheet name="Table with formula (Q=2.87)" sheetId="2" r:id="rId2"/>
    <sheet name="Table with formula (Q=4.3)" sheetId="3" r:id="rId3"/>
  </sheets>
  <definedNames/>
  <calcPr fullCalcOnLoad="1"/>
</workbook>
</file>

<file path=xl/sharedStrings.xml><?xml version="1.0" encoding="utf-8"?>
<sst xmlns="http://schemas.openxmlformats.org/spreadsheetml/2006/main" count="315" uniqueCount="160">
  <si>
    <t>Frequency</t>
  </si>
  <si>
    <t>Q</t>
  </si>
  <si>
    <t>Gain</t>
  </si>
  <si>
    <t>F(act)</t>
  </si>
  <si>
    <t>G(act)</t>
  </si>
  <si>
    <t>Hz</t>
  </si>
  <si>
    <t>nF</t>
  </si>
  <si>
    <t>kOhm</t>
  </si>
  <si>
    <t>-</t>
  </si>
  <si>
    <t>E6</t>
  </si>
  <si>
    <t>E12</t>
  </si>
  <si>
    <t>R1(ideal)</t>
  </si>
  <si>
    <t>R2(ideal)</t>
  </si>
  <si>
    <t>R3(ideal)</t>
  </si>
  <si>
    <t>Results</t>
  </si>
  <si>
    <t>Out of Range</t>
  </si>
  <si>
    <t>R1a</t>
  </si>
  <si>
    <t>R1b</t>
  </si>
  <si>
    <t>R2a</t>
  </si>
  <si>
    <t>R2b</t>
  </si>
  <si>
    <t>R3a</t>
  </si>
  <si>
    <t>R3b</t>
  </si>
  <si>
    <t>R1(total)</t>
  </si>
  <si>
    <t>R2(total)</t>
  </si>
  <si>
    <t>R3(total)</t>
  </si>
  <si>
    <t>C1 = C2</t>
  </si>
  <si>
    <t>Q ave =</t>
  </si>
  <si>
    <t>3K3</t>
  </si>
  <si>
    <t>5K6</t>
  </si>
  <si>
    <t>6K8</t>
  </si>
  <si>
    <t>8K2</t>
  </si>
  <si>
    <t>10K</t>
  </si>
  <si>
    <t>12K</t>
  </si>
  <si>
    <t>22K</t>
  </si>
  <si>
    <t>33K</t>
  </si>
  <si>
    <t>39K</t>
  </si>
  <si>
    <t>47K</t>
  </si>
  <si>
    <t>56K</t>
  </si>
  <si>
    <t>68K</t>
  </si>
  <si>
    <t>100K</t>
  </si>
  <si>
    <t>120K</t>
  </si>
  <si>
    <t>130K</t>
  </si>
  <si>
    <t>150K</t>
  </si>
  <si>
    <t>180K</t>
  </si>
  <si>
    <t>220K</t>
  </si>
  <si>
    <t>270K</t>
  </si>
  <si>
    <t>330K</t>
  </si>
  <si>
    <t>390K</t>
  </si>
  <si>
    <t>470K</t>
  </si>
  <si>
    <t>560K</t>
  </si>
  <si>
    <t>680K</t>
  </si>
  <si>
    <t>1M</t>
  </si>
  <si>
    <t>2M2</t>
  </si>
  <si>
    <t>2M7</t>
  </si>
  <si>
    <t>3M3</t>
  </si>
  <si>
    <t>4M7</t>
  </si>
  <si>
    <t>10M</t>
  </si>
  <si>
    <t>Available 1206 SMD</t>
  </si>
  <si>
    <t>4K7</t>
  </si>
  <si>
    <t>0R</t>
  </si>
  <si>
    <t>220R</t>
  </si>
  <si>
    <t>1R</t>
  </si>
  <si>
    <t>330R</t>
  </si>
  <si>
    <t>4R7</t>
  </si>
  <si>
    <t>360R</t>
  </si>
  <si>
    <t>7R5</t>
  </si>
  <si>
    <t>470R</t>
  </si>
  <si>
    <t>10R</t>
  </si>
  <si>
    <t>680R</t>
  </si>
  <si>
    <t>22R</t>
  </si>
  <si>
    <t>1K</t>
  </si>
  <si>
    <t>39R</t>
  </si>
  <si>
    <t>1K3</t>
  </si>
  <si>
    <t>47R</t>
  </si>
  <si>
    <t>1K5</t>
  </si>
  <si>
    <t>68R</t>
  </si>
  <si>
    <t>1K8</t>
  </si>
  <si>
    <t>75R</t>
  </si>
  <si>
    <t>2K2</t>
  </si>
  <si>
    <t>100R</t>
  </si>
  <si>
    <t>3K</t>
  </si>
  <si>
    <t>120R</t>
  </si>
  <si>
    <t>130R</t>
  </si>
  <si>
    <t>3K6</t>
  </si>
  <si>
    <t>150R</t>
  </si>
  <si>
    <t>3K9</t>
  </si>
  <si>
    <t>F within 2%</t>
  </si>
  <si>
    <t>C1 = C2</t>
  </si>
  <si>
    <t>R1a</t>
  </si>
  <si>
    <t>R1b</t>
  </si>
  <si>
    <t>R1(total)</t>
  </si>
  <si>
    <t>R2a</t>
  </si>
  <si>
    <t>R2b</t>
  </si>
  <si>
    <t>R2(total)</t>
  </si>
  <si>
    <t>R3a</t>
  </si>
  <si>
    <t>R3b</t>
  </si>
  <si>
    <t>R3(total)</t>
  </si>
  <si>
    <t>Available 1206 SMD</t>
  </si>
  <si>
    <t>4K7</t>
  </si>
  <si>
    <t>150K</t>
  </si>
  <si>
    <t>Q ave =</t>
  </si>
  <si>
    <t>0R</t>
  </si>
  <si>
    <t>220R</t>
  </si>
  <si>
    <t>5K6</t>
  </si>
  <si>
    <t>180K</t>
  </si>
  <si>
    <t>1R</t>
  </si>
  <si>
    <t>330R</t>
  </si>
  <si>
    <t>6K8</t>
  </si>
  <si>
    <t>220K</t>
  </si>
  <si>
    <t>4R7</t>
  </si>
  <si>
    <t>360R</t>
  </si>
  <si>
    <t>8K2</t>
  </si>
  <si>
    <t>270K</t>
  </si>
  <si>
    <t>7R5</t>
  </si>
  <si>
    <t>470R</t>
  </si>
  <si>
    <t>10K</t>
  </si>
  <si>
    <t>330K</t>
  </si>
  <si>
    <t>F within 2%</t>
  </si>
  <si>
    <t>10R</t>
  </si>
  <si>
    <t>680R</t>
  </si>
  <si>
    <t>12K</t>
  </si>
  <si>
    <t>390K</t>
  </si>
  <si>
    <t>22R</t>
  </si>
  <si>
    <t>1K</t>
  </si>
  <si>
    <t>22K</t>
  </si>
  <si>
    <t>470K</t>
  </si>
  <si>
    <t>39R</t>
  </si>
  <si>
    <t>1K3</t>
  </si>
  <si>
    <t>33K</t>
  </si>
  <si>
    <t>560K</t>
  </si>
  <si>
    <t>47R</t>
  </si>
  <si>
    <t>1K5</t>
  </si>
  <si>
    <t>39K</t>
  </si>
  <si>
    <t>680K</t>
  </si>
  <si>
    <t>68R</t>
  </si>
  <si>
    <t>1K8</t>
  </si>
  <si>
    <t>47K</t>
  </si>
  <si>
    <t>1M</t>
  </si>
  <si>
    <t>75R</t>
  </si>
  <si>
    <t>2K2</t>
  </si>
  <si>
    <t>56K</t>
  </si>
  <si>
    <t>2M2</t>
  </si>
  <si>
    <t>100R</t>
  </si>
  <si>
    <t>3K</t>
  </si>
  <si>
    <t>68K</t>
  </si>
  <si>
    <t>2M7</t>
  </si>
  <si>
    <t>120R</t>
  </si>
  <si>
    <t>3K3</t>
  </si>
  <si>
    <t>100K</t>
  </si>
  <si>
    <t>3M3</t>
  </si>
  <si>
    <t>130R</t>
  </si>
  <si>
    <t>3K6</t>
  </si>
  <si>
    <t>120K</t>
  </si>
  <si>
    <t>4M7</t>
  </si>
  <si>
    <t>150R</t>
  </si>
  <si>
    <t>3K9</t>
  </si>
  <si>
    <t>130K</t>
  </si>
  <si>
    <t>10M</t>
  </si>
  <si>
    <t>G within 0.02</t>
  </si>
  <si>
    <t>Q within 0.02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</si>
</sst>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00"/>
    <numFmt numFmtId="182" formatCode="0.00_ "/>
    <numFmt numFmtId="183" formatCode="#,##0.00_ "/>
  </numFmts>
  <fonts count="40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 quotePrefix="1">
      <alignment horizontal="center"/>
    </xf>
    <xf numFmtId="0" fontId="0" fillId="33" borderId="18" xfId="0" applyFill="1" applyBorder="1" applyAlignment="1" quotePrefix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 quotePrefix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 horizontal="center"/>
    </xf>
    <xf numFmtId="181" fontId="0" fillId="36" borderId="32" xfId="0" applyNumberFormat="1" applyFill="1" applyBorder="1" applyAlignment="1">
      <alignment horizontal="center"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3" borderId="19" xfId="0" applyFill="1" applyBorder="1" applyAlignment="1" quotePrefix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180" fontId="0" fillId="35" borderId="33" xfId="0" applyNumberFormat="1" applyFont="1" applyFill="1" applyBorder="1" applyAlignment="1">
      <alignment horizontal="center"/>
    </xf>
    <xf numFmtId="180" fontId="0" fillId="35" borderId="2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80" fontId="0" fillId="35" borderId="34" xfId="0" applyNumberFormat="1" applyFont="1" applyFill="1" applyBorder="1" applyAlignment="1">
      <alignment horizontal="center"/>
    </xf>
    <xf numFmtId="180" fontId="0" fillId="35" borderId="2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0" fontId="0" fillId="35" borderId="19" xfId="0" applyNumberFormat="1" applyFont="1" applyFill="1" applyBorder="1" applyAlignment="1">
      <alignment horizontal="center"/>
    </xf>
    <xf numFmtId="180" fontId="0" fillId="35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0</xdr:rowOff>
    </xdr:from>
    <xdr:to>
      <xdr:col>8</xdr:col>
      <xdr:colOff>457200</xdr:colOff>
      <xdr:row>26</xdr:row>
      <xdr:rowOff>123825</xdr:rowOff>
    </xdr:to>
    <xdr:pic>
      <xdr:nvPicPr>
        <xdr:cNvPr id="1" name="Picture 1" descr="Fig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124075"/>
          <a:ext cx="47625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23</xdr:row>
      <xdr:rowOff>0</xdr:rowOff>
    </xdr:from>
    <xdr:to>
      <xdr:col>8</xdr:col>
      <xdr:colOff>457200</xdr:colOff>
      <xdr:row>36</xdr:row>
      <xdr:rowOff>123825</xdr:rowOff>
    </xdr:to>
    <xdr:pic>
      <xdr:nvPicPr>
        <xdr:cNvPr id="1" name="Picture 1" descr="Fig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43325"/>
          <a:ext cx="47625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34</xdr:row>
      <xdr:rowOff>0</xdr:rowOff>
    </xdr:from>
    <xdr:to>
      <xdr:col>8</xdr:col>
      <xdr:colOff>457200</xdr:colOff>
      <xdr:row>47</xdr:row>
      <xdr:rowOff>123825</xdr:rowOff>
    </xdr:to>
    <xdr:pic>
      <xdr:nvPicPr>
        <xdr:cNvPr id="1" name="Picture 2" descr="Fig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534025"/>
          <a:ext cx="47625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S28"/>
  <sheetViews>
    <sheetView zoomScalePageLayoutView="0" workbookViewId="0" topLeftCell="A1">
      <pane xSplit="1" ySplit="2" topLeftCell="B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9.140625" defaultRowHeight="12.75"/>
  <cols>
    <col min="1" max="1" width="10.421875" style="1" bestFit="1" customWidth="1"/>
    <col min="2" max="16" width="9.28125" style="1" customWidth="1"/>
    <col min="17" max="17" width="9.8515625" style="1" bestFit="1" customWidth="1"/>
    <col min="18" max="18" width="8.140625" style="1" bestFit="1" customWidth="1"/>
    <col min="19" max="19" width="7.28125" style="1" bestFit="1" customWidth="1"/>
    <col min="20" max="21" width="9.140625" style="1" customWidth="1"/>
    <col min="22" max="22" width="7.28125" style="1" customWidth="1"/>
    <col min="23" max="23" width="2.421875" style="1" customWidth="1"/>
    <col min="24" max="24" width="8.421875" style="1" bestFit="1" customWidth="1"/>
    <col min="25" max="25" width="5.57421875" style="1" bestFit="1" customWidth="1"/>
    <col min="26" max="16384" width="9.140625" style="1" customWidth="1"/>
  </cols>
  <sheetData>
    <row r="1" spans="1:19" ht="12.75">
      <c r="A1" s="18" t="s">
        <v>0</v>
      </c>
      <c r="B1" s="6" t="s">
        <v>25</v>
      </c>
      <c r="C1" s="4" t="s">
        <v>1</v>
      </c>
      <c r="D1" s="8" t="s">
        <v>2</v>
      </c>
      <c r="E1" s="4" t="s">
        <v>16</v>
      </c>
      <c r="F1" s="5" t="s">
        <v>17</v>
      </c>
      <c r="G1" s="5" t="s">
        <v>11</v>
      </c>
      <c r="H1" s="8" t="s">
        <v>22</v>
      </c>
      <c r="I1" s="4" t="s">
        <v>18</v>
      </c>
      <c r="J1" s="5" t="s">
        <v>19</v>
      </c>
      <c r="K1" s="5" t="s">
        <v>12</v>
      </c>
      <c r="L1" s="6" t="s">
        <v>23</v>
      </c>
      <c r="M1" s="4" t="s">
        <v>20</v>
      </c>
      <c r="N1" s="5" t="s">
        <v>21</v>
      </c>
      <c r="O1" s="5" t="s">
        <v>13</v>
      </c>
      <c r="P1" s="6" t="s">
        <v>24</v>
      </c>
      <c r="Q1" s="9" t="s">
        <v>3</v>
      </c>
      <c r="R1" s="5" t="s">
        <v>4</v>
      </c>
      <c r="S1" s="6" t="s">
        <v>1</v>
      </c>
    </row>
    <row r="2" spans="1:19" ht="13.5" thickBot="1">
      <c r="A2" s="19" t="s">
        <v>5</v>
      </c>
      <c r="B2" s="15" t="s">
        <v>6</v>
      </c>
      <c r="C2" s="10" t="s">
        <v>8</v>
      </c>
      <c r="D2" s="50" t="s">
        <v>8</v>
      </c>
      <c r="E2" s="14" t="s">
        <v>7</v>
      </c>
      <c r="F2" s="12" t="s">
        <v>7</v>
      </c>
      <c r="G2" s="12" t="s">
        <v>7</v>
      </c>
      <c r="H2" s="13" t="s">
        <v>7</v>
      </c>
      <c r="I2" s="14" t="s">
        <v>7</v>
      </c>
      <c r="J2" s="12" t="s">
        <v>7</v>
      </c>
      <c r="K2" s="12" t="s">
        <v>7</v>
      </c>
      <c r="L2" s="15" t="s">
        <v>7</v>
      </c>
      <c r="M2" s="14" t="s">
        <v>7</v>
      </c>
      <c r="N2" s="12" t="s">
        <v>7</v>
      </c>
      <c r="O2" s="12" t="s">
        <v>7</v>
      </c>
      <c r="P2" s="15" t="s">
        <v>7</v>
      </c>
      <c r="Q2" s="16" t="s">
        <v>5</v>
      </c>
      <c r="R2" s="11" t="s">
        <v>8</v>
      </c>
      <c r="S2" s="17" t="s">
        <v>8</v>
      </c>
    </row>
    <row r="3" spans="1:19" ht="12.75">
      <c r="A3" s="49">
        <v>31</v>
      </c>
      <c r="B3" s="29">
        <v>112</v>
      </c>
      <c r="C3" s="69">
        <v>1.41</v>
      </c>
      <c r="D3" s="70">
        <v>1</v>
      </c>
      <c r="E3" s="60">
        <v>56</v>
      </c>
      <c r="F3" s="61">
        <v>8.2</v>
      </c>
      <c r="G3" s="41">
        <f aca="true" t="shared" si="0" ref="G3:G12">C3/(D3*2*PI()*A3*B3*0.000001)</f>
        <v>64.63377585241142</v>
      </c>
      <c r="H3" s="62">
        <f aca="true" t="shared" si="1" ref="H3:H12">E3+F3</f>
        <v>64.2</v>
      </c>
      <c r="I3" s="60">
        <v>22</v>
      </c>
      <c r="J3" s="61">
        <v>0</v>
      </c>
      <c r="K3" s="41">
        <f aca="true" t="shared" si="2" ref="K3:K12">C3/((2*C3^2-D3)*2*PI()*A3*B3*0.000001)</f>
        <v>21.716879192396828</v>
      </c>
      <c r="L3" s="63">
        <f aca="true" t="shared" si="3" ref="L3:L12">I3+J3</f>
        <v>22</v>
      </c>
      <c r="M3" s="60">
        <v>130</v>
      </c>
      <c r="N3" s="61">
        <v>0</v>
      </c>
      <c r="O3" s="41">
        <f aca="true" t="shared" si="4" ref="O3:O12">C3/(PI()*A3*B3*0.000001)</f>
        <v>129.26755170482284</v>
      </c>
      <c r="P3" s="63">
        <f aca="true" t="shared" si="5" ref="P3:P12">M3+N3</f>
        <v>130</v>
      </c>
      <c r="Q3" s="38">
        <f aca="true" t="shared" si="6" ref="Q3:Q12">(1/(2*PI()*B3*0.000001))*SQRT((H3+L3)/(H3*L3*P3))</f>
        <v>30.789682553760354</v>
      </c>
      <c r="R3" s="39">
        <f aca="true" t="shared" si="7" ref="R3:R12">1/((H3/P3)*2)</f>
        <v>1.0124610591900312</v>
      </c>
      <c r="S3" s="40">
        <f aca="true" t="shared" si="8" ref="S3:S12">H3*(R3*2*PI()*Q3*B3*0.000001)</f>
        <v>1.4083690059312377</v>
      </c>
    </row>
    <row r="4" spans="1:19" ht="12.75">
      <c r="A4" s="49">
        <v>63</v>
      </c>
      <c r="B4" s="29">
        <v>100</v>
      </c>
      <c r="C4" s="44">
        <f aca="true" t="shared" si="9" ref="C4:C12">C3</f>
        <v>1.41</v>
      </c>
      <c r="D4" s="52">
        <f aca="true" t="shared" si="10" ref="D4:D12">D3</f>
        <v>1</v>
      </c>
      <c r="E4" s="60">
        <v>33</v>
      </c>
      <c r="F4" s="61">
        <v>3.3</v>
      </c>
      <c r="G4" s="41">
        <f t="shared" si="0"/>
        <v>35.620392025328954</v>
      </c>
      <c r="H4" s="62">
        <f t="shared" si="1"/>
        <v>36.3</v>
      </c>
      <c r="I4" s="60">
        <v>12</v>
      </c>
      <c r="J4" s="61">
        <v>0</v>
      </c>
      <c r="K4" s="41">
        <f t="shared" si="2"/>
        <v>11.96841342158758</v>
      </c>
      <c r="L4" s="63">
        <f t="shared" si="3"/>
        <v>12</v>
      </c>
      <c r="M4" s="60">
        <v>39</v>
      </c>
      <c r="N4" s="61">
        <v>33</v>
      </c>
      <c r="O4" s="41">
        <f t="shared" si="4"/>
        <v>71.24078405065791</v>
      </c>
      <c r="P4" s="63">
        <f t="shared" si="5"/>
        <v>72</v>
      </c>
      <c r="Q4" s="38">
        <f t="shared" si="6"/>
        <v>62.45734419503761</v>
      </c>
      <c r="R4" s="39">
        <f t="shared" si="7"/>
        <v>0.9917355371900827</v>
      </c>
      <c r="S4" s="40">
        <f t="shared" si="8"/>
        <v>1.4127518425381862</v>
      </c>
    </row>
    <row r="5" spans="1:19" ht="12.75">
      <c r="A5" s="49">
        <v>125</v>
      </c>
      <c r="B5" s="29">
        <v>100</v>
      </c>
      <c r="C5" s="44">
        <f t="shared" si="9"/>
        <v>1.41</v>
      </c>
      <c r="D5" s="52">
        <f t="shared" si="10"/>
        <v>1</v>
      </c>
      <c r="E5" s="60">
        <v>10</v>
      </c>
      <c r="F5" s="61">
        <v>8.2</v>
      </c>
      <c r="G5" s="41">
        <f t="shared" si="0"/>
        <v>17.952677580765798</v>
      </c>
      <c r="H5" s="62">
        <f t="shared" si="1"/>
        <v>18.2</v>
      </c>
      <c r="I5" s="60">
        <v>4.7</v>
      </c>
      <c r="J5" s="61">
        <v>1.3</v>
      </c>
      <c r="K5" s="41">
        <f t="shared" si="2"/>
        <v>6.032080364480142</v>
      </c>
      <c r="L5" s="63">
        <f t="shared" si="3"/>
        <v>6</v>
      </c>
      <c r="M5" s="60">
        <v>33</v>
      </c>
      <c r="N5" s="61">
        <v>3</v>
      </c>
      <c r="O5" s="41">
        <f t="shared" si="4"/>
        <v>35.905355161531595</v>
      </c>
      <c r="P5" s="63">
        <f t="shared" si="5"/>
        <v>36</v>
      </c>
      <c r="Q5" s="38">
        <f t="shared" si="6"/>
        <v>124.87205102378206</v>
      </c>
      <c r="R5" s="39">
        <f t="shared" si="7"/>
        <v>0.989010989010989</v>
      </c>
      <c r="S5" s="40">
        <f t="shared" si="8"/>
        <v>1.4122696252860125</v>
      </c>
    </row>
    <row r="6" spans="1:19" ht="12.75">
      <c r="A6" s="49">
        <v>250</v>
      </c>
      <c r="B6" s="29">
        <v>24</v>
      </c>
      <c r="C6" s="44">
        <f t="shared" si="9"/>
        <v>1.41</v>
      </c>
      <c r="D6" s="52">
        <f t="shared" si="10"/>
        <v>1</v>
      </c>
      <c r="E6" s="60">
        <v>33</v>
      </c>
      <c r="F6" s="61">
        <v>4.7</v>
      </c>
      <c r="G6" s="41">
        <f t="shared" si="0"/>
        <v>37.401411626595404</v>
      </c>
      <c r="H6" s="62">
        <f t="shared" si="1"/>
        <v>37.7</v>
      </c>
      <c r="I6" s="60">
        <v>12</v>
      </c>
      <c r="J6" s="61">
        <v>0.47</v>
      </c>
      <c r="K6" s="41">
        <f t="shared" si="2"/>
        <v>12.566834092666962</v>
      </c>
      <c r="L6" s="63">
        <f t="shared" si="3"/>
        <v>12.47</v>
      </c>
      <c r="M6" s="60">
        <v>68</v>
      </c>
      <c r="N6" s="61">
        <v>6.8</v>
      </c>
      <c r="O6" s="41">
        <f t="shared" si="4"/>
        <v>74.80282325319081</v>
      </c>
      <c r="P6" s="63">
        <f t="shared" si="5"/>
        <v>74.8</v>
      </c>
      <c r="Q6" s="38">
        <f t="shared" si="6"/>
        <v>250.4818369954312</v>
      </c>
      <c r="R6" s="39">
        <f t="shared" si="7"/>
        <v>0.9920424403183024</v>
      </c>
      <c r="S6" s="40">
        <f t="shared" si="8"/>
        <v>1.412664241017521</v>
      </c>
    </row>
    <row r="7" spans="1:19" ht="12.75">
      <c r="A7" s="49">
        <v>500</v>
      </c>
      <c r="B7" s="29">
        <v>12</v>
      </c>
      <c r="C7" s="44">
        <f t="shared" si="9"/>
        <v>1.41</v>
      </c>
      <c r="D7" s="52">
        <f t="shared" si="10"/>
        <v>1</v>
      </c>
      <c r="E7" s="60">
        <v>33</v>
      </c>
      <c r="F7" s="61">
        <v>4.7</v>
      </c>
      <c r="G7" s="41">
        <f t="shared" si="0"/>
        <v>37.401411626595404</v>
      </c>
      <c r="H7" s="62">
        <f t="shared" si="1"/>
        <v>37.7</v>
      </c>
      <c r="I7" s="60">
        <v>12</v>
      </c>
      <c r="J7" s="61">
        <v>0.47</v>
      </c>
      <c r="K7" s="41">
        <f t="shared" si="2"/>
        <v>12.566834092666962</v>
      </c>
      <c r="L7" s="63">
        <f t="shared" si="3"/>
        <v>12.47</v>
      </c>
      <c r="M7" s="60">
        <v>68</v>
      </c>
      <c r="N7" s="61">
        <v>6.8</v>
      </c>
      <c r="O7" s="41">
        <f t="shared" si="4"/>
        <v>74.80282325319081</v>
      </c>
      <c r="P7" s="63">
        <f t="shared" si="5"/>
        <v>74.8</v>
      </c>
      <c r="Q7" s="38">
        <f t="shared" si="6"/>
        <v>500.9636739908624</v>
      </c>
      <c r="R7" s="39">
        <f t="shared" si="7"/>
        <v>0.9920424403183024</v>
      </c>
      <c r="S7" s="40">
        <f t="shared" si="8"/>
        <v>1.412664241017521</v>
      </c>
    </row>
    <row r="8" spans="1:19" ht="12.75">
      <c r="A8" s="49">
        <v>1000</v>
      </c>
      <c r="B8" s="29">
        <v>12</v>
      </c>
      <c r="C8" s="44">
        <f t="shared" si="9"/>
        <v>1.41</v>
      </c>
      <c r="D8" s="52">
        <f t="shared" si="10"/>
        <v>1</v>
      </c>
      <c r="E8" s="60">
        <v>12</v>
      </c>
      <c r="F8" s="61">
        <v>6.8</v>
      </c>
      <c r="G8" s="41">
        <f t="shared" si="0"/>
        <v>18.700705813297702</v>
      </c>
      <c r="H8" s="62">
        <f t="shared" si="1"/>
        <v>18.8</v>
      </c>
      <c r="I8" s="60">
        <v>5.6</v>
      </c>
      <c r="J8" s="61">
        <v>0.68</v>
      </c>
      <c r="K8" s="41">
        <f t="shared" si="2"/>
        <v>6.283417046333481</v>
      </c>
      <c r="L8" s="63">
        <f t="shared" si="3"/>
        <v>6.279999999999999</v>
      </c>
      <c r="M8" s="60">
        <v>33</v>
      </c>
      <c r="N8" s="61">
        <v>4.7</v>
      </c>
      <c r="O8" s="41">
        <f t="shared" si="4"/>
        <v>37.401411626595404</v>
      </c>
      <c r="P8" s="63">
        <f t="shared" si="5"/>
        <v>37.7</v>
      </c>
      <c r="Q8" s="38">
        <f t="shared" si="6"/>
        <v>995.5732752397626</v>
      </c>
      <c r="R8" s="39">
        <f t="shared" si="7"/>
        <v>1.002659574468085</v>
      </c>
      <c r="S8" s="40">
        <f t="shared" si="8"/>
        <v>1.4149650050718536</v>
      </c>
    </row>
    <row r="9" spans="1:19" ht="12.75">
      <c r="A9" s="49">
        <v>2000</v>
      </c>
      <c r="B9" s="29">
        <v>2.2</v>
      </c>
      <c r="C9" s="44">
        <f t="shared" si="9"/>
        <v>1.41</v>
      </c>
      <c r="D9" s="52">
        <f t="shared" si="10"/>
        <v>1</v>
      </c>
      <c r="E9" s="60">
        <v>47</v>
      </c>
      <c r="F9" s="61">
        <v>3.9</v>
      </c>
      <c r="G9" s="41">
        <f t="shared" si="0"/>
        <v>51.001924945357366</v>
      </c>
      <c r="H9" s="62">
        <f t="shared" si="1"/>
        <v>50.9</v>
      </c>
      <c r="I9" s="60">
        <v>12</v>
      </c>
      <c r="J9" s="61">
        <v>5.6</v>
      </c>
      <c r="K9" s="41">
        <f t="shared" si="2"/>
        <v>17.136591944545856</v>
      </c>
      <c r="L9" s="63">
        <f t="shared" si="3"/>
        <v>17.6</v>
      </c>
      <c r="M9" s="60">
        <v>100</v>
      </c>
      <c r="N9" s="61">
        <v>2.2</v>
      </c>
      <c r="O9" s="41">
        <f t="shared" si="4"/>
        <v>102.00384989071473</v>
      </c>
      <c r="P9" s="63">
        <f t="shared" si="5"/>
        <v>102.2</v>
      </c>
      <c r="Q9" s="38">
        <f t="shared" si="6"/>
        <v>1978.800737669274</v>
      </c>
      <c r="R9" s="39">
        <f t="shared" si="7"/>
        <v>1.0039292730844795</v>
      </c>
      <c r="S9" s="40">
        <f t="shared" si="8"/>
        <v>1.3977371648478067</v>
      </c>
    </row>
    <row r="10" spans="1:19" ht="12.75">
      <c r="A10" s="49">
        <v>4000</v>
      </c>
      <c r="B10" s="29">
        <v>2.2</v>
      </c>
      <c r="C10" s="44">
        <f t="shared" si="9"/>
        <v>1.41</v>
      </c>
      <c r="D10" s="52">
        <f t="shared" si="10"/>
        <v>1</v>
      </c>
      <c r="E10" s="60">
        <v>22</v>
      </c>
      <c r="F10" s="61">
        <v>3.6</v>
      </c>
      <c r="G10" s="41">
        <f t="shared" si="0"/>
        <v>25.500962472678683</v>
      </c>
      <c r="H10" s="62">
        <f t="shared" si="1"/>
        <v>25.6</v>
      </c>
      <c r="I10" s="60">
        <v>8.2</v>
      </c>
      <c r="J10" s="61">
        <v>0.33</v>
      </c>
      <c r="K10" s="41">
        <f t="shared" si="2"/>
        <v>8.568295972272928</v>
      </c>
      <c r="L10" s="63">
        <f t="shared" si="3"/>
        <v>8.53</v>
      </c>
      <c r="M10" s="60">
        <v>47</v>
      </c>
      <c r="N10" s="61">
        <v>3.9</v>
      </c>
      <c r="O10" s="41">
        <f t="shared" si="4"/>
        <v>51.001924945357366</v>
      </c>
      <c r="P10" s="63">
        <f t="shared" si="5"/>
        <v>50.9</v>
      </c>
      <c r="Q10" s="38">
        <f t="shared" si="6"/>
        <v>4008.7798387197786</v>
      </c>
      <c r="R10" s="39">
        <f t="shared" si="7"/>
        <v>0.9941406249999999</v>
      </c>
      <c r="S10" s="40">
        <f t="shared" si="8"/>
        <v>1.4102708895464409</v>
      </c>
    </row>
    <row r="11" spans="1:19" ht="12.75">
      <c r="A11" s="49">
        <v>8000</v>
      </c>
      <c r="B11" s="29">
        <v>1</v>
      </c>
      <c r="C11" s="44">
        <f t="shared" si="9"/>
        <v>1.41</v>
      </c>
      <c r="D11" s="52">
        <f t="shared" si="10"/>
        <v>1</v>
      </c>
      <c r="E11" s="60">
        <v>22</v>
      </c>
      <c r="F11" s="61">
        <v>5.6</v>
      </c>
      <c r="G11" s="41">
        <f t="shared" si="0"/>
        <v>28.051058719946553</v>
      </c>
      <c r="H11" s="62">
        <f t="shared" si="1"/>
        <v>27.6</v>
      </c>
      <c r="I11" s="60">
        <v>8.2</v>
      </c>
      <c r="J11" s="61">
        <v>1.3</v>
      </c>
      <c r="K11" s="41">
        <f t="shared" si="2"/>
        <v>9.42512556950022</v>
      </c>
      <c r="L11" s="63">
        <f t="shared" si="3"/>
        <v>9.5</v>
      </c>
      <c r="M11" s="60">
        <v>56</v>
      </c>
      <c r="N11" s="61">
        <v>0.1</v>
      </c>
      <c r="O11" s="41">
        <f t="shared" si="4"/>
        <v>56.10211743989311</v>
      </c>
      <c r="P11" s="63">
        <f t="shared" si="5"/>
        <v>56.1</v>
      </c>
      <c r="Q11" s="38">
        <f t="shared" si="6"/>
        <v>7992.990782529504</v>
      </c>
      <c r="R11" s="39">
        <f t="shared" si="7"/>
        <v>1.016304347826087</v>
      </c>
      <c r="S11" s="40">
        <f t="shared" si="8"/>
        <v>1.4087114549781752</v>
      </c>
    </row>
    <row r="12" spans="1:19" ht="12.75">
      <c r="A12" s="49">
        <v>16000</v>
      </c>
      <c r="B12" s="29">
        <v>1</v>
      </c>
      <c r="C12" s="44">
        <f t="shared" si="9"/>
        <v>1.41</v>
      </c>
      <c r="D12" s="52">
        <f t="shared" si="10"/>
        <v>1</v>
      </c>
      <c r="E12" s="60">
        <v>12</v>
      </c>
      <c r="F12" s="61">
        <v>2.2</v>
      </c>
      <c r="G12" s="41">
        <f t="shared" si="0"/>
        <v>14.025529359973277</v>
      </c>
      <c r="H12" s="62">
        <f t="shared" si="1"/>
        <v>14.2</v>
      </c>
      <c r="I12" s="60">
        <v>4.7</v>
      </c>
      <c r="J12" s="61">
        <v>0.01</v>
      </c>
      <c r="K12" s="41">
        <f t="shared" si="2"/>
        <v>4.71256278475011</v>
      </c>
      <c r="L12" s="63">
        <f t="shared" si="3"/>
        <v>4.71</v>
      </c>
      <c r="M12" s="60">
        <v>22</v>
      </c>
      <c r="N12" s="61">
        <v>6.8</v>
      </c>
      <c r="O12" s="41">
        <f t="shared" si="4"/>
        <v>28.051058719946553</v>
      </c>
      <c r="P12" s="63">
        <f t="shared" si="5"/>
        <v>28.8</v>
      </c>
      <c r="Q12" s="38">
        <f t="shared" si="6"/>
        <v>15769.394807021525</v>
      </c>
      <c r="R12" s="39">
        <f t="shared" si="7"/>
        <v>1.0140845070422535</v>
      </c>
      <c r="S12" s="40">
        <f t="shared" si="8"/>
        <v>1.4267812284661203</v>
      </c>
    </row>
    <row r="13" ht="13.5" thickBot="1"/>
    <row r="14" spans="2:19" ht="15.75" thickBot="1">
      <c r="B14" s="68"/>
      <c r="J14" s="75" t="s">
        <v>57</v>
      </c>
      <c r="K14" s="76"/>
      <c r="L14" s="47" t="s">
        <v>58</v>
      </c>
      <c r="M14" s="46" t="s">
        <v>42</v>
      </c>
      <c r="N14" s="3"/>
      <c r="O14" s="1" t="s">
        <v>9</v>
      </c>
      <c r="P14" s="1" t="s">
        <v>10</v>
      </c>
      <c r="R14" s="34" t="s">
        <v>26</v>
      </c>
      <c r="S14" s="43">
        <f>AVERAGE(S3:S12)</f>
        <v>1.4117184698700875</v>
      </c>
    </row>
    <row r="15" spans="10:16" ht="13.5" thickBot="1">
      <c r="J15" s="48" t="s">
        <v>59</v>
      </c>
      <c r="K15" s="7" t="s">
        <v>60</v>
      </c>
      <c r="L15" s="2" t="s">
        <v>28</v>
      </c>
      <c r="M15" s="23" t="s">
        <v>43</v>
      </c>
      <c r="N15" s="3"/>
      <c r="O15" s="1">
        <v>1</v>
      </c>
      <c r="P15" s="1">
        <v>1</v>
      </c>
    </row>
    <row r="16" spans="10:19" ht="12.75">
      <c r="J16" s="22" t="s">
        <v>61</v>
      </c>
      <c r="K16" s="33" t="s">
        <v>62</v>
      </c>
      <c r="L16" s="2" t="s">
        <v>29</v>
      </c>
      <c r="M16" s="23" t="s">
        <v>44</v>
      </c>
      <c r="N16" s="3"/>
      <c r="P16" s="1">
        <v>1.2</v>
      </c>
      <c r="R16" s="77" t="s">
        <v>14</v>
      </c>
      <c r="S16" s="78"/>
    </row>
    <row r="17" spans="10:19" ht="12.75">
      <c r="J17" s="35" t="s">
        <v>63</v>
      </c>
      <c r="K17" s="33" t="s">
        <v>64</v>
      </c>
      <c r="L17" s="2" t="s">
        <v>30</v>
      </c>
      <c r="M17" s="23" t="s">
        <v>45</v>
      </c>
      <c r="N17" s="3"/>
      <c r="O17" s="1">
        <v>1.5</v>
      </c>
      <c r="P17" s="1">
        <v>1.5</v>
      </c>
      <c r="R17" s="79" t="s">
        <v>15</v>
      </c>
      <c r="S17" s="80"/>
    </row>
    <row r="18" spans="10:19" ht="12.75">
      <c r="J18" s="35" t="s">
        <v>65</v>
      </c>
      <c r="K18" s="2" t="s">
        <v>66</v>
      </c>
      <c r="L18" s="2" t="s">
        <v>31</v>
      </c>
      <c r="M18" s="23" t="s">
        <v>46</v>
      </c>
      <c r="N18" s="3"/>
      <c r="P18" s="1">
        <v>1.8</v>
      </c>
      <c r="R18" s="81" t="s">
        <v>86</v>
      </c>
      <c r="S18" s="82"/>
    </row>
    <row r="19" spans="10:19" ht="12.75">
      <c r="J19" s="22" t="s">
        <v>67</v>
      </c>
      <c r="K19" s="2" t="s">
        <v>68</v>
      </c>
      <c r="L19" s="2" t="s">
        <v>32</v>
      </c>
      <c r="M19" s="23" t="s">
        <v>47</v>
      </c>
      <c r="N19" s="3"/>
      <c r="O19" s="1">
        <v>2.2</v>
      </c>
      <c r="P19" s="1">
        <v>2.2</v>
      </c>
      <c r="R19" s="81" t="s">
        <v>158</v>
      </c>
      <c r="S19" s="82"/>
    </row>
    <row r="20" spans="10:19" ht="13.5" thickBot="1">
      <c r="J20" s="22" t="s">
        <v>69</v>
      </c>
      <c r="K20" s="2" t="s">
        <v>70</v>
      </c>
      <c r="L20" s="2" t="s">
        <v>33</v>
      </c>
      <c r="M20" s="23" t="s">
        <v>48</v>
      </c>
      <c r="N20" s="3"/>
      <c r="P20" s="1">
        <v>2.7</v>
      </c>
      <c r="R20" s="73" t="s">
        <v>159</v>
      </c>
      <c r="S20" s="74"/>
    </row>
    <row r="21" spans="10:16" ht="12.75">
      <c r="J21" s="22" t="s">
        <v>71</v>
      </c>
      <c r="K21" s="33" t="s">
        <v>72</v>
      </c>
      <c r="L21" s="2" t="s">
        <v>34</v>
      </c>
      <c r="M21" s="23" t="s">
        <v>49</v>
      </c>
      <c r="N21" s="3"/>
      <c r="O21" s="1">
        <v>3.3</v>
      </c>
      <c r="P21" s="1">
        <v>3.3</v>
      </c>
    </row>
    <row r="22" spans="10:16" ht="12.75">
      <c r="J22" s="22" t="s">
        <v>73</v>
      </c>
      <c r="K22" s="33" t="s">
        <v>74</v>
      </c>
      <c r="L22" s="2" t="s">
        <v>35</v>
      </c>
      <c r="M22" s="23" t="s">
        <v>50</v>
      </c>
      <c r="N22" s="3"/>
      <c r="P22" s="1">
        <v>3.9</v>
      </c>
    </row>
    <row r="23" spans="10:16" ht="12.75">
      <c r="J23" s="22" t="s">
        <v>75</v>
      </c>
      <c r="K23" s="2" t="s">
        <v>76</v>
      </c>
      <c r="L23" s="2" t="s">
        <v>36</v>
      </c>
      <c r="M23" s="23" t="s">
        <v>51</v>
      </c>
      <c r="N23" s="3"/>
      <c r="O23" s="1">
        <v>4.7</v>
      </c>
      <c r="P23" s="1">
        <v>4.7</v>
      </c>
    </row>
    <row r="24" spans="10:16" ht="12.75">
      <c r="J24" s="22" t="s">
        <v>77</v>
      </c>
      <c r="K24" s="2" t="s">
        <v>78</v>
      </c>
      <c r="L24" s="2" t="s">
        <v>37</v>
      </c>
      <c r="M24" s="36" t="s">
        <v>52</v>
      </c>
      <c r="N24" s="3"/>
      <c r="P24" s="1">
        <v>5.6</v>
      </c>
    </row>
    <row r="25" spans="10:16" ht="12.75">
      <c r="J25" s="22" t="s">
        <v>79</v>
      </c>
      <c r="K25" s="33" t="s">
        <v>80</v>
      </c>
      <c r="L25" s="2" t="s">
        <v>38</v>
      </c>
      <c r="M25" s="36" t="s">
        <v>53</v>
      </c>
      <c r="N25" s="3"/>
      <c r="O25" s="1">
        <v>6.8</v>
      </c>
      <c r="P25" s="1">
        <v>6.8</v>
      </c>
    </row>
    <row r="26" spans="10:16" ht="12.75">
      <c r="J26" s="35" t="s">
        <v>81</v>
      </c>
      <c r="K26" s="33" t="s">
        <v>27</v>
      </c>
      <c r="L26" s="2" t="s">
        <v>39</v>
      </c>
      <c r="M26" s="23" t="s">
        <v>54</v>
      </c>
      <c r="N26" s="3"/>
      <c r="P26" s="1">
        <v>8.2</v>
      </c>
    </row>
    <row r="27" spans="10:14" ht="12.75">
      <c r="J27" s="35" t="s">
        <v>82</v>
      </c>
      <c r="K27" s="33" t="s">
        <v>83</v>
      </c>
      <c r="L27" s="33" t="s">
        <v>40</v>
      </c>
      <c r="M27" s="23" t="s">
        <v>55</v>
      </c>
      <c r="N27" s="3"/>
    </row>
    <row r="28" spans="10:14" ht="13.5" thickBot="1">
      <c r="J28" s="24" t="s">
        <v>84</v>
      </c>
      <c r="K28" s="25" t="s">
        <v>85</v>
      </c>
      <c r="L28" s="37" t="s">
        <v>41</v>
      </c>
      <c r="M28" s="26" t="s">
        <v>56</v>
      </c>
      <c r="N28" s="3"/>
    </row>
  </sheetData>
  <sheetProtection sheet="1" objects="1" scenarios="1" formatCells="0" selectLockedCells="1"/>
  <mergeCells count="6">
    <mergeCell ref="R20:S20"/>
    <mergeCell ref="J14:K14"/>
    <mergeCell ref="R16:S16"/>
    <mergeCell ref="R17:S17"/>
    <mergeCell ref="R18:S18"/>
    <mergeCell ref="R19:S19"/>
  </mergeCells>
  <conditionalFormatting sqref="Q3:Q12">
    <cfRule type="cellIs" priority="1" dxfId="1" operator="between" stopIfTrue="1">
      <formula>A3-0.02*A3</formula>
      <formula>A3+0.02*A3</formula>
    </cfRule>
    <cfRule type="cellIs" priority="2" dxfId="0" operator="notBetween" stopIfTrue="1">
      <formula>A3-0.02*A3</formula>
      <formula>A3+0.02*A3</formula>
    </cfRule>
  </conditionalFormatting>
  <conditionalFormatting sqref="R3:R12">
    <cfRule type="cellIs" priority="3" dxfId="1" operator="between" stopIfTrue="1">
      <formula>#REF!-0.02</formula>
      <formula>#REF!+0.02</formula>
    </cfRule>
    <cfRule type="cellIs" priority="4" dxfId="0" operator="notBetween" stopIfTrue="1">
      <formula>#REF!-0.02</formula>
      <formula>#REF!+0.02</formula>
    </cfRule>
  </conditionalFormatting>
  <conditionalFormatting sqref="S3:S12">
    <cfRule type="cellIs" priority="5" dxfId="1" operator="between" stopIfTrue="1">
      <formula>#REF!-0.02</formula>
      <formula>#REF!+0.02</formula>
    </cfRule>
    <cfRule type="cellIs" priority="6" dxfId="0" operator="notBetween" stopIfTrue="1">
      <formula>#REF!-0.02</formula>
      <formula>#REF!+0.02</formula>
    </cfRule>
  </conditionalFormatting>
  <printOptions/>
  <pageMargins left="0.787401575" right="0.787401575" top="0.984251969" bottom="0.984251969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S38"/>
  <sheetViews>
    <sheetView zoomScalePageLayoutView="0" workbookViewId="0" topLeftCell="A1">
      <pane xSplit="1" ySplit="2" topLeftCell="B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9.140625" defaultRowHeight="12.75"/>
  <cols>
    <col min="1" max="1" width="10.421875" style="1" bestFit="1" customWidth="1"/>
    <col min="2" max="16" width="9.28125" style="1" customWidth="1"/>
    <col min="17" max="17" width="9.8515625" style="1" bestFit="1" customWidth="1"/>
    <col min="18" max="18" width="8.140625" style="1" bestFit="1" customWidth="1"/>
    <col min="19" max="19" width="7.28125" style="1" bestFit="1" customWidth="1"/>
    <col min="20" max="21" width="9.140625" style="1" customWidth="1"/>
    <col min="22" max="22" width="7.28125" style="1" customWidth="1"/>
    <col min="23" max="23" width="2.421875" style="1" customWidth="1"/>
    <col min="24" max="24" width="8.421875" style="1" bestFit="1" customWidth="1"/>
    <col min="25" max="25" width="5.57421875" style="1" bestFit="1" customWidth="1"/>
    <col min="26" max="16384" width="9.140625" style="1" customWidth="1"/>
  </cols>
  <sheetData>
    <row r="1" spans="1:19" ht="12.75">
      <c r="A1" s="18" t="s">
        <v>0</v>
      </c>
      <c r="B1" s="6" t="s">
        <v>25</v>
      </c>
      <c r="C1" s="4" t="s">
        <v>1</v>
      </c>
      <c r="D1" s="8" t="s">
        <v>2</v>
      </c>
      <c r="E1" s="4" t="s">
        <v>16</v>
      </c>
      <c r="F1" s="5" t="s">
        <v>17</v>
      </c>
      <c r="G1" s="5" t="s">
        <v>11</v>
      </c>
      <c r="H1" s="8" t="s">
        <v>22</v>
      </c>
      <c r="I1" s="4" t="s">
        <v>18</v>
      </c>
      <c r="J1" s="5" t="s">
        <v>19</v>
      </c>
      <c r="K1" s="5" t="s">
        <v>12</v>
      </c>
      <c r="L1" s="6" t="s">
        <v>23</v>
      </c>
      <c r="M1" s="4" t="s">
        <v>20</v>
      </c>
      <c r="N1" s="5" t="s">
        <v>21</v>
      </c>
      <c r="O1" s="5" t="s">
        <v>13</v>
      </c>
      <c r="P1" s="6" t="s">
        <v>24</v>
      </c>
      <c r="Q1" s="9" t="s">
        <v>3</v>
      </c>
      <c r="R1" s="5" t="s">
        <v>4</v>
      </c>
      <c r="S1" s="6" t="s">
        <v>1</v>
      </c>
    </row>
    <row r="2" spans="1:19" ht="13.5" thickBot="1">
      <c r="A2" s="19" t="s">
        <v>5</v>
      </c>
      <c r="B2" s="15" t="s">
        <v>6</v>
      </c>
      <c r="C2" s="10" t="s">
        <v>8</v>
      </c>
      <c r="D2" s="50" t="s">
        <v>8</v>
      </c>
      <c r="E2" s="14" t="s">
        <v>7</v>
      </c>
      <c r="F2" s="12" t="s">
        <v>7</v>
      </c>
      <c r="G2" s="12" t="s">
        <v>7</v>
      </c>
      <c r="H2" s="13" t="s">
        <v>7</v>
      </c>
      <c r="I2" s="14" t="s">
        <v>7</v>
      </c>
      <c r="J2" s="12" t="s">
        <v>7</v>
      </c>
      <c r="K2" s="12" t="s">
        <v>7</v>
      </c>
      <c r="L2" s="15" t="s">
        <v>7</v>
      </c>
      <c r="M2" s="14" t="s">
        <v>7</v>
      </c>
      <c r="N2" s="12" t="s">
        <v>7</v>
      </c>
      <c r="O2" s="12" t="s">
        <v>7</v>
      </c>
      <c r="P2" s="15" t="s">
        <v>7</v>
      </c>
      <c r="Q2" s="16" t="s">
        <v>5</v>
      </c>
      <c r="R2" s="11" t="s">
        <v>8</v>
      </c>
      <c r="S2" s="17" t="s">
        <v>8</v>
      </c>
    </row>
    <row r="3" spans="1:19" ht="12.75">
      <c r="A3" s="21">
        <v>31</v>
      </c>
      <c r="B3" s="29">
        <v>200</v>
      </c>
      <c r="C3" s="69">
        <v>2.87</v>
      </c>
      <c r="D3" s="70">
        <v>1</v>
      </c>
      <c r="E3" s="60">
        <v>68</v>
      </c>
      <c r="F3" s="61">
        <v>5.6</v>
      </c>
      <c r="G3" s="41">
        <f aca="true" t="shared" si="0" ref="G3:G22">C3/(D3*2*PI()*A3*B3*0.000001)</f>
        <v>73.67333656028059</v>
      </c>
      <c r="H3" s="62">
        <f aca="true" t="shared" si="1" ref="H3:H22">E3+F3</f>
        <v>73.6</v>
      </c>
      <c r="I3" s="60">
        <v>4.7</v>
      </c>
      <c r="J3" s="61">
        <v>0.068</v>
      </c>
      <c r="K3" s="41">
        <f aca="true" t="shared" si="2" ref="K3:K22">C3/((2*C3^2-D3)*2*PI()*A3*B3*0.000001)</f>
        <v>4.761166394827423</v>
      </c>
      <c r="L3" s="63">
        <f aca="true" t="shared" si="3" ref="L3:L22">I3+J3</f>
        <v>4.768</v>
      </c>
      <c r="M3" s="60">
        <v>100</v>
      </c>
      <c r="N3" s="61">
        <v>47</v>
      </c>
      <c r="O3" s="41">
        <f aca="true" t="shared" si="4" ref="O3:O22">C3/(PI()*A3*B3*0.000001)</f>
        <v>147.34667312056118</v>
      </c>
      <c r="P3" s="63">
        <f aca="true" t="shared" si="5" ref="P3:P22">M3+N3</f>
        <v>147</v>
      </c>
      <c r="Q3" s="38">
        <f aca="true" t="shared" si="6" ref="Q3:Q22">(1/(2*PI()*B3*0.000001))*SQRT((H3+L3)/(H3*L3*P3))</f>
        <v>31.01657361163618</v>
      </c>
      <c r="R3" s="39">
        <f aca="true" t="shared" si="7" ref="R3:R22">1/((H3/P3)*2)</f>
        <v>0.9986413043478262</v>
      </c>
      <c r="S3" s="40">
        <f aca="true" t="shared" si="8" ref="S3:S22">H3*(R3*2*PI()*Q3*B3*0.000001)</f>
        <v>2.864778330056591</v>
      </c>
    </row>
    <row r="4" spans="1:19" ht="12.75">
      <c r="A4" s="21">
        <v>44</v>
      </c>
      <c r="B4" s="29">
        <v>200</v>
      </c>
      <c r="C4" s="44">
        <f aca="true" t="shared" si="9" ref="C4:C11">C3</f>
        <v>2.87</v>
      </c>
      <c r="D4" s="52">
        <f aca="true" t="shared" si="10" ref="D4:D11">D3</f>
        <v>1</v>
      </c>
      <c r="E4" s="60">
        <v>47</v>
      </c>
      <c r="F4" s="61">
        <v>4.7</v>
      </c>
      <c r="G4" s="41">
        <f t="shared" si="0"/>
        <v>51.906214394743145</v>
      </c>
      <c r="H4" s="62">
        <f t="shared" si="1"/>
        <v>51.7</v>
      </c>
      <c r="I4" s="60">
        <v>3.3</v>
      </c>
      <c r="J4" s="61">
        <v>0.047</v>
      </c>
      <c r="K4" s="41">
        <f t="shared" si="2"/>
        <v>3.3544581418102304</v>
      </c>
      <c r="L4" s="63">
        <f t="shared" si="3"/>
        <v>3.347</v>
      </c>
      <c r="M4" s="60">
        <v>100</v>
      </c>
      <c r="N4" s="61">
        <v>3.9</v>
      </c>
      <c r="O4" s="41">
        <f t="shared" si="4"/>
        <v>103.81242878948629</v>
      </c>
      <c r="P4" s="63">
        <f t="shared" si="5"/>
        <v>103.9</v>
      </c>
      <c r="Q4" s="38">
        <f t="shared" si="6"/>
        <v>44.032775615412476</v>
      </c>
      <c r="R4" s="39">
        <f t="shared" si="7"/>
        <v>1.004835589941973</v>
      </c>
      <c r="S4" s="40">
        <f t="shared" si="8"/>
        <v>2.87456066243558</v>
      </c>
    </row>
    <row r="5" spans="1:19" ht="12.75">
      <c r="A5" s="21">
        <v>63</v>
      </c>
      <c r="B5" s="29">
        <v>112</v>
      </c>
      <c r="C5" s="44">
        <f t="shared" si="9"/>
        <v>2.87</v>
      </c>
      <c r="D5" s="52">
        <f t="shared" si="10"/>
        <v>1</v>
      </c>
      <c r="E5" s="60">
        <v>56</v>
      </c>
      <c r="F5" s="61">
        <v>8.2</v>
      </c>
      <c r="G5" s="41">
        <f t="shared" si="0"/>
        <v>64.73564153539394</v>
      </c>
      <c r="H5" s="62">
        <f t="shared" si="1"/>
        <v>64.2</v>
      </c>
      <c r="I5" s="60">
        <v>3.9</v>
      </c>
      <c r="J5" s="61">
        <v>0.22</v>
      </c>
      <c r="K5" s="41">
        <f t="shared" si="2"/>
        <v>4.183564575953802</v>
      </c>
      <c r="L5" s="63">
        <f t="shared" si="3"/>
        <v>4.12</v>
      </c>
      <c r="M5" s="60">
        <v>130</v>
      </c>
      <c r="N5" s="61">
        <v>0</v>
      </c>
      <c r="O5" s="41">
        <f t="shared" si="4"/>
        <v>129.47128307078788</v>
      </c>
      <c r="P5" s="63">
        <f t="shared" si="5"/>
        <v>130</v>
      </c>
      <c r="Q5" s="38">
        <f t="shared" si="6"/>
        <v>63.34148481043931</v>
      </c>
      <c r="R5" s="39">
        <f t="shared" si="7"/>
        <v>1.0124610591900312</v>
      </c>
      <c r="S5" s="40">
        <f t="shared" si="8"/>
        <v>2.897340167146088</v>
      </c>
    </row>
    <row r="6" spans="1:19" ht="12.75">
      <c r="A6" s="21">
        <v>87</v>
      </c>
      <c r="B6" s="29">
        <v>24</v>
      </c>
      <c r="C6" s="44">
        <f t="shared" si="9"/>
        <v>2.87</v>
      </c>
      <c r="D6" s="52">
        <f t="shared" si="10"/>
        <v>1</v>
      </c>
      <c r="E6" s="60">
        <v>180</v>
      </c>
      <c r="F6" s="61">
        <v>39</v>
      </c>
      <c r="G6" s="41">
        <f t="shared" si="0"/>
        <v>218.76182311960713</v>
      </c>
      <c r="H6" s="62">
        <f t="shared" si="1"/>
        <v>219</v>
      </c>
      <c r="I6" s="60">
        <v>12</v>
      </c>
      <c r="J6" s="61">
        <v>2.2</v>
      </c>
      <c r="K6" s="41">
        <f t="shared" si="2"/>
        <v>14.137563049774917</v>
      </c>
      <c r="L6" s="63">
        <f t="shared" si="3"/>
        <v>14.2</v>
      </c>
      <c r="M6" s="60">
        <v>390</v>
      </c>
      <c r="N6" s="61">
        <v>47</v>
      </c>
      <c r="O6" s="41">
        <f t="shared" si="4"/>
        <v>437.52364623921426</v>
      </c>
      <c r="P6" s="63">
        <f t="shared" si="5"/>
        <v>437</v>
      </c>
      <c r="Q6" s="38">
        <f t="shared" si="6"/>
        <v>86.869278583581</v>
      </c>
      <c r="R6" s="39">
        <f t="shared" si="7"/>
        <v>0.9977168949771689</v>
      </c>
      <c r="S6" s="40">
        <f t="shared" si="8"/>
        <v>2.8622579232695937</v>
      </c>
    </row>
    <row r="7" spans="1:19" ht="12.75">
      <c r="A7" s="21">
        <v>125</v>
      </c>
      <c r="B7" s="29">
        <v>24</v>
      </c>
      <c r="C7" s="44">
        <f t="shared" si="9"/>
        <v>2.87</v>
      </c>
      <c r="D7" s="52">
        <f t="shared" si="10"/>
        <v>1</v>
      </c>
      <c r="E7" s="60">
        <v>150</v>
      </c>
      <c r="F7" s="61">
        <v>2.2</v>
      </c>
      <c r="G7" s="41">
        <f t="shared" si="0"/>
        <v>152.25822889124655</v>
      </c>
      <c r="H7" s="62">
        <f t="shared" si="1"/>
        <v>152.2</v>
      </c>
      <c r="I7" s="60">
        <v>8.2</v>
      </c>
      <c r="J7" s="61">
        <v>1.5</v>
      </c>
      <c r="K7" s="41">
        <f t="shared" si="2"/>
        <v>9.839743882643342</v>
      </c>
      <c r="L7" s="63">
        <f t="shared" si="3"/>
        <v>9.7</v>
      </c>
      <c r="M7" s="60">
        <v>270</v>
      </c>
      <c r="N7" s="61">
        <v>33</v>
      </c>
      <c r="O7" s="41">
        <f t="shared" si="4"/>
        <v>304.5164577824931</v>
      </c>
      <c r="P7" s="63">
        <f t="shared" si="5"/>
        <v>303</v>
      </c>
      <c r="Q7" s="38">
        <f t="shared" si="6"/>
        <v>126.15887474245258</v>
      </c>
      <c r="R7" s="39">
        <f t="shared" si="7"/>
        <v>0.9954007884362682</v>
      </c>
      <c r="S7" s="40">
        <f t="shared" si="8"/>
        <v>2.8821829825209915</v>
      </c>
    </row>
    <row r="8" spans="1:19" ht="12.75">
      <c r="A8" s="21">
        <v>175</v>
      </c>
      <c r="B8" s="29">
        <v>24</v>
      </c>
      <c r="C8" s="44">
        <f t="shared" si="9"/>
        <v>2.87</v>
      </c>
      <c r="D8" s="52">
        <f t="shared" si="10"/>
        <v>1</v>
      </c>
      <c r="E8" s="60">
        <v>100</v>
      </c>
      <c r="F8" s="61">
        <v>8.2</v>
      </c>
      <c r="G8" s="41">
        <f t="shared" si="0"/>
        <v>108.75587777946184</v>
      </c>
      <c r="H8" s="62">
        <f t="shared" si="1"/>
        <v>108.2</v>
      </c>
      <c r="I8" s="60">
        <v>6.8</v>
      </c>
      <c r="J8" s="61">
        <v>0.22</v>
      </c>
      <c r="K8" s="41">
        <f t="shared" si="2"/>
        <v>7.028388487602388</v>
      </c>
      <c r="L8" s="63">
        <f t="shared" si="3"/>
        <v>7.02</v>
      </c>
      <c r="M8" s="60">
        <v>180</v>
      </c>
      <c r="N8" s="61">
        <v>39</v>
      </c>
      <c r="O8" s="41">
        <f t="shared" si="4"/>
        <v>217.51175555892368</v>
      </c>
      <c r="P8" s="63">
        <f t="shared" si="5"/>
        <v>219</v>
      </c>
      <c r="Q8" s="38">
        <f t="shared" si="6"/>
        <v>174.52939431022884</v>
      </c>
      <c r="R8" s="39">
        <f t="shared" si="7"/>
        <v>1.012014787430684</v>
      </c>
      <c r="S8" s="40">
        <f t="shared" si="8"/>
        <v>2.8818661823305813</v>
      </c>
    </row>
    <row r="9" spans="1:19" ht="12.75">
      <c r="A9" s="21">
        <v>250</v>
      </c>
      <c r="B9" s="29">
        <v>12</v>
      </c>
      <c r="C9" s="44">
        <f t="shared" si="9"/>
        <v>2.87</v>
      </c>
      <c r="D9" s="52">
        <f t="shared" si="10"/>
        <v>1</v>
      </c>
      <c r="E9" s="60">
        <v>150</v>
      </c>
      <c r="F9" s="61">
        <v>2.2</v>
      </c>
      <c r="G9" s="41">
        <f t="shared" si="0"/>
        <v>152.25822889124655</v>
      </c>
      <c r="H9" s="62">
        <f t="shared" si="1"/>
        <v>152.2</v>
      </c>
      <c r="I9" s="60">
        <v>8.2</v>
      </c>
      <c r="J9" s="61">
        <v>1.5</v>
      </c>
      <c r="K9" s="41">
        <f t="shared" si="2"/>
        <v>9.839743882643342</v>
      </c>
      <c r="L9" s="63">
        <f t="shared" si="3"/>
        <v>9.7</v>
      </c>
      <c r="M9" s="60">
        <v>270</v>
      </c>
      <c r="N9" s="61">
        <v>33</v>
      </c>
      <c r="O9" s="41">
        <f t="shared" si="4"/>
        <v>304.5164577824931</v>
      </c>
      <c r="P9" s="63">
        <f t="shared" si="5"/>
        <v>303</v>
      </c>
      <c r="Q9" s="38">
        <f t="shared" si="6"/>
        <v>252.31774948490516</v>
      </c>
      <c r="R9" s="39">
        <f t="shared" si="7"/>
        <v>0.9954007884362682</v>
      </c>
      <c r="S9" s="40">
        <f t="shared" si="8"/>
        <v>2.8821829825209915</v>
      </c>
    </row>
    <row r="10" spans="1:19" ht="12.75">
      <c r="A10" s="21">
        <v>350</v>
      </c>
      <c r="B10" s="29">
        <v>12</v>
      </c>
      <c r="C10" s="44">
        <f t="shared" si="9"/>
        <v>2.87</v>
      </c>
      <c r="D10" s="52">
        <f t="shared" si="10"/>
        <v>1</v>
      </c>
      <c r="E10" s="60">
        <v>100</v>
      </c>
      <c r="F10" s="61">
        <v>8.2</v>
      </c>
      <c r="G10" s="41">
        <f t="shared" si="0"/>
        <v>108.75587777946184</v>
      </c>
      <c r="H10" s="62">
        <f t="shared" si="1"/>
        <v>108.2</v>
      </c>
      <c r="I10" s="60">
        <v>6.8</v>
      </c>
      <c r="J10" s="61">
        <v>0.22</v>
      </c>
      <c r="K10" s="41">
        <f t="shared" si="2"/>
        <v>7.028388487602388</v>
      </c>
      <c r="L10" s="63">
        <f t="shared" si="3"/>
        <v>7.02</v>
      </c>
      <c r="M10" s="60">
        <v>180</v>
      </c>
      <c r="N10" s="61">
        <v>39</v>
      </c>
      <c r="O10" s="41">
        <f t="shared" si="4"/>
        <v>217.51175555892368</v>
      </c>
      <c r="P10" s="63">
        <f t="shared" si="5"/>
        <v>219</v>
      </c>
      <c r="Q10" s="38">
        <f t="shared" si="6"/>
        <v>349.0587886204577</v>
      </c>
      <c r="R10" s="39">
        <f t="shared" si="7"/>
        <v>1.012014787430684</v>
      </c>
      <c r="S10" s="40">
        <f t="shared" si="8"/>
        <v>2.8818661823305813</v>
      </c>
    </row>
    <row r="11" spans="1:19" ht="12.75">
      <c r="A11" s="21">
        <v>500</v>
      </c>
      <c r="B11" s="29">
        <v>12</v>
      </c>
      <c r="C11" s="44">
        <f t="shared" si="9"/>
        <v>2.87</v>
      </c>
      <c r="D11" s="52">
        <f t="shared" si="10"/>
        <v>1</v>
      </c>
      <c r="E11" s="60">
        <v>68</v>
      </c>
      <c r="F11" s="61">
        <v>8.2</v>
      </c>
      <c r="G11" s="41">
        <f t="shared" si="0"/>
        <v>76.12911444562327</v>
      </c>
      <c r="H11" s="62">
        <f t="shared" si="1"/>
        <v>76.2</v>
      </c>
      <c r="I11" s="60">
        <v>4.7</v>
      </c>
      <c r="J11" s="61">
        <v>0.22</v>
      </c>
      <c r="K11" s="41">
        <f t="shared" si="2"/>
        <v>4.919871941321671</v>
      </c>
      <c r="L11" s="63">
        <f t="shared" si="3"/>
        <v>4.92</v>
      </c>
      <c r="M11" s="60">
        <v>150</v>
      </c>
      <c r="N11" s="61">
        <v>2.2</v>
      </c>
      <c r="O11" s="41">
        <f t="shared" si="4"/>
        <v>152.25822889124655</v>
      </c>
      <c r="P11" s="63">
        <f t="shared" si="5"/>
        <v>152.2</v>
      </c>
      <c r="Q11" s="38">
        <f t="shared" si="6"/>
        <v>500.0754026619758</v>
      </c>
      <c r="R11" s="39">
        <f t="shared" si="7"/>
        <v>0.9986876640419946</v>
      </c>
      <c r="S11" s="40">
        <f t="shared" si="8"/>
        <v>2.869335057015714</v>
      </c>
    </row>
    <row r="12" spans="1:19" ht="12.75">
      <c r="A12" s="21">
        <v>700</v>
      </c>
      <c r="B12" s="29">
        <v>12</v>
      </c>
      <c r="C12" s="44">
        <f aca="true" t="shared" si="11" ref="C12:C21">C11</f>
        <v>2.87</v>
      </c>
      <c r="D12" s="52">
        <f aca="true" t="shared" si="12" ref="D12:D21">D11</f>
        <v>1</v>
      </c>
      <c r="E12" s="60">
        <v>47</v>
      </c>
      <c r="F12" s="61">
        <v>6.8</v>
      </c>
      <c r="G12" s="41">
        <f aca="true" t="shared" si="13" ref="G12:G21">C12/(D12*2*PI()*A12*B12*0.000001)</f>
        <v>54.37793888973092</v>
      </c>
      <c r="H12" s="62">
        <f aca="true" t="shared" si="14" ref="H12:H21">E12+F12</f>
        <v>53.8</v>
      </c>
      <c r="I12" s="60">
        <v>3.3</v>
      </c>
      <c r="J12" s="61">
        <v>0.22</v>
      </c>
      <c r="K12" s="41">
        <f aca="true" t="shared" si="15" ref="K12:K21">C12/((2*C12^2-D12)*2*PI()*A12*B12*0.000001)</f>
        <v>3.514194243801194</v>
      </c>
      <c r="L12" s="63">
        <f aca="true" t="shared" si="16" ref="L12:L21">I12+J12</f>
        <v>3.52</v>
      </c>
      <c r="M12" s="60">
        <v>100</v>
      </c>
      <c r="N12" s="61">
        <v>8.2</v>
      </c>
      <c r="O12" s="41">
        <f aca="true" t="shared" si="17" ref="O12:O21">C12/(PI()*A12*B12*0.000001)</f>
        <v>108.75587777946184</v>
      </c>
      <c r="P12" s="63">
        <f aca="true" t="shared" si="18" ref="P12:P21">M12+N12</f>
        <v>108.2</v>
      </c>
      <c r="Q12" s="38">
        <f aca="true" t="shared" si="19" ref="Q12:Q21">(1/(2*PI()*B12*0.000001))*SQRT((H12+L12)/(H12*L12*P12))</f>
        <v>701.480941983583</v>
      </c>
      <c r="R12" s="39">
        <f aca="true" t="shared" si="20" ref="R12:R21">1/((H12/P12)*2)</f>
        <v>1.0055762081784387</v>
      </c>
      <c r="S12" s="40">
        <f aca="true" t="shared" si="21" ref="S12:S21">H12*(R12*2*PI()*Q12*B12*0.000001)</f>
        <v>2.8613715583611836</v>
      </c>
    </row>
    <row r="13" spans="1:19" ht="12.75">
      <c r="A13" s="21">
        <v>1000</v>
      </c>
      <c r="B13" s="29">
        <v>12</v>
      </c>
      <c r="C13" s="44">
        <f t="shared" si="11"/>
        <v>2.87</v>
      </c>
      <c r="D13" s="52">
        <f t="shared" si="12"/>
        <v>1</v>
      </c>
      <c r="E13" s="60">
        <v>33</v>
      </c>
      <c r="F13" s="61">
        <v>5.6</v>
      </c>
      <c r="G13" s="41">
        <f t="shared" si="13"/>
        <v>38.06455722281164</v>
      </c>
      <c r="H13" s="62">
        <f t="shared" si="14"/>
        <v>38.6</v>
      </c>
      <c r="I13" s="60">
        <v>2.2</v>
      </c>
      <c r="J13" s="61">
        <v>0.22</v>
      </c>
      <c r="K13" s="41">
        <f t="shared" si="15"/>
        <v>2.4599359706608355</v>
      </c>
      <c r="L13" s="63">
        <f t="shared" si="16"/>
        <v>2.4200000000000004</v>
      </c>
      <c r="M13" s="60">
        <v>68</v>
      </c>
      <c r="N13" s="61">
        <v>8.2</v>
      </c>
      <c r="O13" s="41">
        <f t="shared" si="17"/>
        <v>76.12911444562327</v>
      </c>
      <c r="P13" s="63">
        <f t="shared" si="18"/>
        <v>76.2</v>
      </c>
      <c r="Q13" s="38">
        <f t="shared" si="19"/>
        <v>1006.8340456806221</v>
      </c>
      <c r="R13" s="39">
        <f t="shared" si="20"/>
        <v>0.9870466321243524</v>
      </c>
      <c r="S13" s="40">
        <f t="shared" si="21"/>
        <v>2.892304296319538</v>
      </c>
    </row>
    <row r="14" spans="1:19" ht="12.75">
      <c r="A14" s="21">
        <v>1400</v>
      </c>
      <c r="B14" s="29">
        <v>2.2</v>
      </c>
      <c r="C14" s="44">
        <f t="shared" si="11"/>
        <v>2.87</v>
      </c>
      <c r="D14" s="52">
        <f t="shared" si="12"/>
        <v>1</v>
      </c>
      <c r="E14" s="60">
        <v>100</v>
      </c>
      <c r="F14" s="61">
        <v>47</v>
      </c>
      <c r="G14" s="41">
        <f t="shared" si="13"/>
        <v>148.30346969926612</v>
      </c>
      <c r="H14" s="62">
        <f t="shared" si="14"/>
        <v>147</v>
      </c>
      <c r="I14" s="60">
        <v>8.2</v>
      </c>
      <c r="J14" s="61">
        <v>1.3</v>
      </c>
      <c r="K14" s="41">
        <f t="shared" si="15"/>
        <v>9.5841661194578</v>
      </c>
      <c r="L14" s="63">
        <f t="shared" si="16"/>
        <v>9.5</v>
      </c>
      <c r="M14" s="60">
        <v>270</v>
      </c>
      <c r="N14" s="61">
        <v>22</v>
      </c>
      <c r="O14" s="41">
        <f t="shared" si="17"/>
        <v>296.60693939853223</v>
      </c>
      <c r="P14" s="63">
        <f t="shared" si="18"/>
        <v>292</v>
      </c>
      <c r="Q14" s="38">
        <f t="shared" si="19"/>
        <v>1417.237796324802</v>
      </c>
      <c r="R14" s="39">
        <f t="shared" si="20"/>
        <v>0.9931972789115646</v>
      </c>
      <c r="S14" s="40">
        <f t="shared" si="21"/>
        <v>2.8602113848056</v>
      </c>
    </row>
    <row r="15" spans="1:19" ht="12.75">
      <c r="A15" s="21">
        <v>2000</v>
      </c>
      <c r="B15" s="29">
        <v>2.2</v>
      </c>
      <c r="C15" s="44">
        <f t="shared" si="11"/>
        <v>2.87</v>
      </c>
      <c r="D15" s="52">
        <f t="shared" si="12"/>
        <v>1</v>
      </c>
      <c r="E15" s="60">
        <v>100</v>
      </c>
      <c r="F15" s="61">
        <v>3.9</v>
      </c>
      <c r="G15" s="41">
        <f t="shared" si="13"/>
        <v>103.81242878948628</v>
      </c>
      <c r="H15" s="62">
        <f t="shared" si="14"/>
        <v>103.9</v>
      </c>
      <c r="I15" s="60">
        <v>6.8</v>
      </c>
      <c r="J15" s="61">
        <v>0</v>
      </c>
      <c r="K15" s="41">
        <f t="shared" si="15"/>
        <v>6.70891628362046</v>
      </c>
      <c r="L15" s="63">
        <f t="shared" si="16"/>
        <v>6.8</v>
      </c>
      <c r="M15" s="60">
        <v>180</v>
      </c>
      <c r="N15" s="61">
        <v>22</v>
      </c>
      <c r="O15" s="41">
        <f t="shared" si="17"/>
        <v>207.62485757897255</v>
      </c>
      <c r="P15" s="63">
        <f t="shared" si="18"/>
        <v>202</v>
      </c>
      <c r="Q15" s="38">
        <f t="shared" si="19"/>
        <v>2014.8065145283183</v>
      </c>
      <c r="R15" s="39">
        <f t="shared" si="20"/>
        <v>0.9720885466794995</v>
      </c>
      <c r="S15" s="40">
        <f t="shared" si="21"/>
        <v>2.8129192774722567</v>
      </c>
    </row>
    <row r="16" spans="1:19" ht="12.75">
      <c r="A16" s="21">
        <v>2800</v>
      </c>
      <c r="B16" s="29">
        <v>2.2</v>
      </c>
      <c r="C16" s="44">
        <f t="shared" si="11"/>
        <v>2.87</v>
      </c>
      <c r="D16" s="52">
        <f t="shared" si="12"/>
        <v>1</v>
      </c>
      <c r="E16" s="60">
        <v>68</v>
      </c>
      <c r="F16" s="61">
        <v>5.6</v>
      </c>
      <c r="G16" s="41">
        <f t="shared" si="13"/>
        <v>74.15173484963306</v>
      </c>
      <c r="H16" s="62">
        <f t="shared" si="14"/>
        <v>73.6</v>
      </c>
      <c r="I16" s="60">
        <v>4.7</v>
      </c>
      <c r="J16" s="61">
        <v>0.068</v>
      </c>
      <c r="K16" s="41">
        <f t="shared" si="15"/>
        <v>4.7920830597289</v>
      </c>
      <c r="L16" s="63">
        <f t="shared" si="16"/>
        <v>4.768</v>
      </c>
      <c r="M16" s="60">
        <v>100</v>
      </c>
      <c r="N16" s="61">
        <v>47</v>
      </c>
      <c r="O16" s="41">
        <f t="shared" si="17"/>
        <v>148.30346969926612</v>
      </c>
      <c r="P16" s="63">
        <f t="shared" si="18"/>
        <v>147</v>
      </c>
      <c r="Q16" s="38">
        <f t="shared" si="19"/>
        <v>2819.688510148743</v>
      </c>
      <c r="R16" s="39">
        <f t="shared" si="20"/>
        <v>0.9986413043478262</v>
      </c>
      <c r="S16" s="40">
        <f t="shared" si="21"/>
        <v>2.864778330056591</v>
      </c>
    </row>
    <row r="17" spans="1:19" ht="12.75">
      <c r="A17" s="21">
        <v>4000</v>
      </c>
      <c r="B17" s="29">
        <v>1</v>
      </c>
      <c r="C17" s="44">
        <f t="shared" si="11"/>
        <v>2.87</v>
      </c>
      <c r="D17" s="52">
        <f t="shared" si="12"/>
        <v>1</v>
      </c>
      <c r="E17" s="60">
        <v>100</v>
      </c>
      <c r="F17" s="61">
        <v>12</v>
      </c>
      <c r="G17" s="41">
        <f t="shared" si="13"/>
        <v>114.19367166843492</v>
      </c>
      <c r="H17" s="62">
        <f t="shared" si="14"/>
        <v>112</v>
      </c>
      <c r="I17" s="60">
        <v>6.8</v>
      </c>
      <c r="J17" s="61">
        <v>0.68</v>
      </c>
      <c r="K17" s="41">
        <f t="shared" si="15"/>
        <v>7.379807911982507</v>
      </c>
      <c r="L17" s="63">
        <f t="shared" si="16"/>
        <v>7.4799999999999995</v>
      </c>
      <c r="M17" s="60">
        <v>220</v>
      </c>
      <c r="N17" s="61">
        <v>8.2</v>
      </c>
      <c r="O17" s="41">
        <f t="shared" si="17"/>
        <v>228.38734333686983</v>
      </c>
      <c r="P17" s="63">
        <f t="shared" si="18"/>
        <v>228.2</v>
      </c>
      <c r="Q17" s="38">
        <f t="shared" si="19"/>
        <v>3978.7816681027844</v>
      </c>
      <c r="R17" s="39">
        <f t="shared" si="20"/>
        <v>1.01875</v>
      </c>
      <c r="S17" s="40">
        <f t="shared" si="21"/>
        <v>2.8524341092466248</v>
      </c>
    </row>
    <row r="18" spans="1:19" ht="12.75">
      <c r="A18" s="21">
        <v>5600</v>
      </c>
      <c r="B18" s="29">
        <v>1</v>
      </c>
      <c r="C18" s="44">
        <f t="shared" si="11"/>
        <v>2.87</v>
      </c>
      <c r="D18" s="52">
        <f t="shared" si="12"/>
        <v>1</v>
      </c>
      <c r="E18" s="60">
        <v>68</v>
      </c>
      <c r="F18" s="61">
        <v>12</v>
      </c>
      <c r="G18" s="41">
        <f t="shared" si="13"/>
        <v>81.56690833459638</v>
      </c>
      <c r="H18" s="62">
        <f t="shared" si="14"/>
        <v>80</v>
      </c>
      <c r="I18" s="60">
        <v>4.7</v>
      </c>
      <c r="J18" s="61">
        <v>0.47</v>
      </c>
      <c r="K18" s="41">
        <f t="shared" si="15"/>
        <v>5.27129136570179</v>
      </c>
      <c r="L18" s="63">
        <f t="shared" si="16"/>
        <v>5.17</v>
      </c>
      <c r="M18" s="60">
        <v>150</v>
      </c>
      <c r="N18" s="61">
        <v>12</v>
      </c>
      <c r="O18" s="41">
        <f t="shared" si="17"/>
        <v>163.13381666919275</v>
      </c>
      <c r="P18" s="63">
        <f t="shared" si="18"/>
        <v>162</v>
      </c>
      <c r="Q18" s="38">
        <f t="shared" si="19"/>
        <v>5674.344289185905</v>
      </c>
      <c r="R18" s="39">
        <f t="shared" si="20"/>
        <v>1.0125</v>
      </c>
      <c r="S18" s="40">
        <f t="shared" si="21"/>
        <v>2.887889489920992</v>
      </c>
    </row>
    <row r="19" spans="1:19" ht="12.75">
      <c r="A19" s="21">
        <v>8000</v>
      </c>
      <c r="B19" s="29">
        <v>1</v>
      </c>
      <c r="C19" s="44">
        <f t="shared" si="11"/>
        <v>2.87</v>
      </c>
      <c r="D19" s="52">
        <f t="shared" si="12"/>
        <v>1</v>
      </c>
      <c r="E19" s="60">
        <v>56</v>
      </c>
      <c r="F19" s="61">
        <v>1</v>
      </c>
      <c r="G19" s="41">
        <f t="shared" si="13"/>
        <v>57.09683583421746</v>
      </c>
      <c r="H19" s="62">
        <f t="shared" si="14"/>
        <v>57</v>
      </c>
      <c r="I19" s="60">
        <v>3.6</v>
      </c>
      <c r="J19" s="61">
        <v>0.068</v>
      </c>
      <c r="K19" s="41">
        <f t="shared" si="15"/>
        <v>3.6899039559912534</v>
      </c>
      <c r="L19" s="63">
        <f t="shared" si="16"/>
        <v>3.668</v>
      </c>
      <c r="M19" s="60">
        <v>100</v>
      </c>
      <c r="N19" s="61">
        <v>12</v>
      </c>
      <c r="O19" s="41">
        <f t="shared" si="17"/>
        <v>114.19367166843492</v>
      </c>
      <c r="P19" s="63">
        <f t="shared" si="18"/>
        <v>112</v>
      </c>
      <c r="Q19" s="38">
        <f t="shared" si="19"/>
        <v>8101.004399306608</v>
      </c>
      <c r="R19" s="39">
        <f t="shared" si="20"/>
        <v>0.9824561403508772</v>
      </c>
      <c r="S19" s="40">
        <f t="shared" si="21"/>
        <v>2.8504062616467465</v>
      </c>
    </row>
    <row r="20" spans="1:19" ht="12.75">
      <c r="A20" s="21">
        <v>11000</v>
      </c>
      <c r="B20" s="29">
        <v>1</v>
      </c>
      <c r="C20" s="44">
        <f t="shared" si="11"/>
        <v>2.87</v>
      </c>
      <c r="D20" s="52">
        <f t="shared" si="12"/>
        <v>1</v>
      </c>
      <c r="E20" s="60">
        <v>39</v>
      </c>
      <c r="F20" s="61">
        <v>2.2</v>
      </c>
      <c r="G20" s="41">
        <f t="shared" si="13"/>
        <v>41.52497151579452</v>
      </c>
      <c r="H20" s="62">
        <f t="shared" si="14"/>
        <v>41.2</v>
      </c>
      <c r="I20" s="60">
        <v>2.2</v>
      </c>
      <c r="J20" s="61">
        <v>0.68</v>
      </c>
      <c r="K20" s="41">
        <f t="shared" si="15"/>
        <v>2.683566513448184</v>
      </c>
      <c r="L20" s="63">
        <f t="shared" si="16"/>
        <v>2.8800000000000003</v>
      </c>
      <c r="M20" s="60">
        <v>68</v>
      </c>
      <c r="N20" s="61">
        <v>12</v>
      </c>
      <c r="O20" s="41">
        <f t="shared" si="17"/>
        <v>83.04994303158904</v>
      </c>
      <c r="P20" s="63">
        <f t="shared" si="18"/>
        <v>80</v>
      </c>
      <c r="Q20" s="38">
        <f t="shared" si="19"/>
        <v>10845.537471212558</v>
      </c>
      <c r="R20" s="39">
        <f t="shared" si="20"/>
        <v>0.970873786407767</v>
      </c>
      <c r="S20" s="40">
        <f t="shared" si="21"/>
        <v>2.7257808675035355</v>
      </c>
    </row>
    <row r="21" spans="1:19" ht="12.75">
      <c r="A21" s="21">
        <v>16000</v>
      </c>
      <c r="B21" s="29">
        <v>1</v>
      </c>
      <c r="C21" s="44">
        <f t="shared" si="11"/>
        <v>2.87</v>
      </c>
      <c r="D21" s="52">
        <f t="shared" si="12"/>
        <v>1</v>
      </c>
      <c r="E21" s="60">
        <v>22</v>
      </c>
      <c r="F21" s="61">
        <v>6.8</v>
      </c>
      <c r="G21" s="41">
        <f t="shared" si="13"/>
        <v>28.54841791710873</v>
      </c>
      <c r="H21" s="62">
        <f t="shared" si="14"/>
        <v>28.8</v>
      </c>
      <c r="I21" s="60">
        <v>1.8</v>
      </c>
      <c r="J21" s="61">
        <v>0.047</v>
      </c>
      <c r="K21" s="41">
        <f t="shared" si="15"/>
        <v>1.8449519779956267</v>
      </c>
      <c r="L21" s="63">
        <f t="shared" si="16"/>
        <v>1.847</v>
      </c>
      <c r="M21" s="60">
        <v>56</v>
      </c>
      <c r="N21" s="61">
        <v>1</v>
      </c>
      <c r="O21" s="41">
        <f t="shared" si="17"/>
        <v>57.09683583421746</v>
      </c>
      <c r="P21" s="63">
        <f t="shared" si="18"/>
        <v>57</v>
      </c>
      <c r="Q21" s="38">
        <f t="shared" si="19"/>
        <v>16000.995253208584</v>
      </c>
      <c r="R21" s="39">
        <f t="shared" si="20"/>
        <v>0.9895833333333333</v>
      </c>
      <c r="S21" s="40">
        <f t="shared" si="21"/>
        <v>2.8653107208434982</v>
      </c>
    </row>
    <row r="22" spans="1:19" ht="12.75">
      <c r="A22" s="21">
        <v>20000</v>
      </c>
      <c r="B22" s="29">
        <v>1</v>
      </c>
      <c r="C22" s="44">
        <f>C11</f>
        <v>2.87</v>
      </c>
      <c r="D22" s="52">
        <f>D11</f>
        <v>1</v>
      </c>
      <c r="E22" s="60">
        <v>22</v>
      </c>
      <c r="F22" s="61">
        <v>0.68</v>
      </c>
      <c r="G22" s="41">
        <f t="shared" si="0"/>
        <v>22.83873433368698</v>
      </c>
      <c r="H22" s="62">
        <f t="shared" si="1"/>
        <v>22.68</v>
      </c>
      <c r="I22" s="60">
        <v>1.3</v>
      </c>
      <c r="J22" s="61">
        <v>0.15</v>
      </c>
      <c r="K22" s="41">
        <f t="shared" si="2"/>
        <v>1.4759615823965013</v>
      </c>
      <c r="L22" s="63">
        <f t="shared" si="3"/>
        <v>1.45</v>
      </c>
      <c r="M22" s="60">
        <v>39</v>
      </c>
      <c r="N22" s="61">
        <v>6.8</v>
      </c>
      <c r="O22" s="41">
        <f t="shared" si="4"/>
        <v>45.67746866737396</v>
      </c>
      <c r="P22" s="63">
        <f t="shared" si="5"/>
        <v>45.8</v>
      </c>
      <c r="Q22" s="38">
        <f t="shared" si="6"/>
        <v>20144.687161494974</v>
      </c>
      <c r="R22" s="39">
        <f t="shared" si="7"/>
        <v>1.009700176366843</v>
      </c>
      <c r="S22" s="40">
        <f t="shared" si="8"/>
        <v>2.898517174750109</v>
      </c>
    </row>
    <row r="23" ht="13.5" thickBot="1"/>
    <row r="24" spans="2:19" ht="15.75" thickBot="1">
      <c r="B24" s="68"/>
      <c r="J24" s="75" t="s">
        <v>57</v>
      </c>
      <c r="K24" s="76"/>
      <c r="L24" s="47" t="s">
        <v>58</v>
      </c>
      <c r="M24" s="46" t="s">
        <v>42</v>
      </c>
      <c r="N24" s="3"/>
      <c r="O24" s="1" t="s">
        <v>9</v>
      </c>
      <c r="P24" s="1" t="s">
        <v>10</v>
      </c>
      <c r="R24" s="34" t="s">
        <v>26</v>
      </c>
      <c r="S24" s="43">
        <f>AVERAGE(S3:S22)</f>
        <v>2.863414697027669</v>
      </c>
    </row>
    <row r="25" spans="10:16" ht="13.5" thickBot="1">
      <c r="J25" s="48" t="s">
        <v>59</v>
      </c>
      <c r="K25" s="7" t="s">
        <v>60</v>
      </c>
      <c r="L25" s="2" t="s">
        <v>28</v>
      </c>
      <c r="M25" s="23" t="s">
        <v>43</v>
      </c>
      <c r="N25" s="3"/>
      <c r="O25" s="1">
        <v>1</v>
      </c>
      <c r="P25" s="1">
        <v>1</v>
      </c>
    </row>
    <row r="26" spans="10:19" ht="12.75">
      <c r="J26" s="22" t="s">
        <v>61</v>
      </c>
      <c r="K26" s="33" t="s">
        <v>62</v>
      </c>
      <c r="L26" s="2" t="s">
        <v>29</v>
      </c>
      <c r="M26" s="23" t="s">
        <v>44</v>
      </c>
      <c r="N26" s="3"/>
      <c r="P26" s="1">
        <v>1.2</v>
      </c>
      <c r="R26" s="77" t="s">
        <v>14</v>
      </c>
      <c r="S26" s="78"/>
    </row>
    <row r="27" spans="10:19" ht="12.75">
      <c r="J27" s="35" t="s">
        <v>63</v>
      </c>
      <c r="K27" s="33" t="s">
        <v>64</v>
      </c>
      <c r="L27" s="2" t="s">
        <v>30</v>
      </c>
      <c r="M27" s="23" t="s">
        <v>45</v>
      </c>
      <c r="N27" s="3"/>
      <c r="O27" s="1">
        <v>1.5</v>
      </c>
      <c r="P27" s="1">
        <v>1.5</v>
      </c>
      <c r="R27" s="79" t="s">
        <v>15</v>
      </c>
      <c r="S27" s="80"/>
    </row>
    <row r="28" spans="10:19" ht="12.75">
      <c r="J28" s="35" t="s">
        <v>65</v>
      </c>
      <c r="K28" s="2" t="s">
        <v>66</v>
      </c>
      <c r="L28" s="2" t="s">
        <v>31</v>
      </c>
      <c r="M28" s="23" t="s">
        <v>46</v>
      </c>
      <c r="N28" s="3"/>
      <c r="P28" s="1">
        <v>1.8</v>
      </c>
      <c r="R28" s="81" t="s">
        <v>86</v>
      </c>
      <c r="S28" s="82"/>
    </row>
    <row r="29" spans="10:19" ht="12.75">
      <c r="J29" s="22" t="s">
        <v>67</v>
      </c>
      <c r="K29" s="2" t="s">
        <v>68</v>
      </c>
      <c r="L29" s="2" t="s">
        <v>32</v>
      </c>
      <c r="M29" s="23" t="s">
        <v>47</v>
      </c>
      <c r="N29" s="3"/>
      <c r="O29" s="1">
        <v>2.2</v>
      </c>
      <c r="P29" s="1">
        <v>2.2</v>
      </c>
      <c r="R29" s="81" t="s">
        <v>158</v>
      </c>
      <c r="S29" s="82"/>
    </row>
    <row r="30" spans="10:19" ht="13.5" thickBot="1">
      <c r="J30" s="22" t="s">
        <v>69</v>
      </c>
      <c r="K30" s="2" t="s">
        <v>70</v>
      </c>
      <c r="L30" s="2" t="s">
        <v>33</v>
      </c>
      <c r="M30" s="23" t="s">
        <v>48</v>
      </c>
      <c r="N30" s="3"/>
      <c r="P30" s="1">
        <v>2.7</v>
      </c>
      <c r="R30" s="73" t="s">
        <v>159</v>
      </c>
      <c r="S30" s="74"/>
    </row>
    <row r="31" spans="10:16" ht="12.75">
      <c r="J31" s="22" t="s">
        <v>71</v>
      </c>
      <c r="K31" s="33" t="s">
        <v>72</v>
      </c>
      <c r="L31" s="2" t="s">
        <v>34</v>
      </c>
      <c r="M31" s="23" t="s">
        <v>49</v>
      </c>
      <c r="N31" s="3"/>
      <c r="O31" s="1">
        <v>3.3</v>
      </c>
      <c r="P31" s="1">
        <v>3.3</v>
      </c>
    </row>
    <row r="32" spans="10:16" ht="12.75">
      <c r="J32" s="22" t="s">
        <v>73</v>
      </c>
      <c r="K32" s="33" t="s">
        <v>74</v>
      </c>
      <c r="L32" s="2" t="s">
        <v>35</v>
      </c>
      <c r="M32" s="23" t="s">
        <v>50</v>
      </c>
      <c r="N32" s="3"/>
      <c r="P32" s="1">
        <v>3.9</v>
      </c>
    </row>
    <row r="33" spans="10:16" ht="12.75">
      <c r="J33" s="22" t="s">
        <v>75</v>
      </c>
      <c r="K33" s="2" t="s">
        <v>76</v>
      </c>
      <c r="L33" s="2" t="s">
        <v>36</v>
      </c>
      <c r="M33" s="23" t="s">
        <v>51</v>
      </c>
      <c r="N33" s="3"/>
      <c r="O33" s="1">
        <v>4.7</v>
      </c>
      <c r="P33" s="1">
        <v>4.7</v>
      </c>
    </row>
    <row r="34" spans="10:16" ht="12.75">
      <c r="J34" s="22" t="s">
        <v>77</v>
      </c>
      <c r="K34" s="2" t="s">
        <v>78</v>
      </c>
      <c r="L34" s="2" t="s">
        <v>37</v>
      </c>
      <c r="M34" s="36" t="s">
        <v>52</v>
      </c>
      <c r="N34" s="3"/>
      <c r="P34" s="1">
        <v>5.6</v>
      </c>
    </row>
    <row r="35" spans="10:16" ht="12.75">
      <c r="J35" s="22" t="s">
        <v>79</v>
      </c>
      <c r="K35" s="33" t="s">
        <v>80</v>
      </c>
      <c r="L35" s="2" t="s">
        <v>38</v>
      </c>
      <c r="M35" s="36" t="s">
        <v>53</v>
      </c>
      <c r="N35" s="3"/>
      <c r="O35" s="1">
        <v>6.8</v>
      </c>
      <c r="P35" s="1">
        <v>6.8</v>
      </c>
    </row>
    <row r="36" spans="10:16" ht="12.75">
      <c r="J36" s="35" t="s">
        <v>81</v>
      </c>
      <c r="K36" s="33" t="s">
        <v>27</v>
      </c>
      <c r="L36" s="2" t="s">
        <v>39</v>
      </c>
      <c r="M36" s="23" t="s">
        <v>54</v>
      </c>
      <c r="N36" s="3"/>
      <c r="P36" s="1">
        <v>8.2</v>
      </c>
    </row>
    <row r="37" spans="10:14" ht="12.75">
      <c r="J37" s="35" t="s">
        <v>82</v>
      </c>
      <c r="K37" s="33" t="s">
        <v>83</v>
      </c>
      <c r="L37" s="33" t="s">
        <v>40</v>
      </c>
      <c r="M37" s="23" t="s">
        <v>55</v>
      </c>
      <c r="N37" s="3"/>
    </row>
    <row r="38" spans="10:14" ht="13.5" thickBot="1">
      <c r="J38" s="24" t="s">
        <v>84</v>
      </c>
      <c r="K38" s="25" t="s">
        <v>85</v>
      </c>
      <c r="L38" s="37" t="s">
        <v>41</v>
      </c>
      <c r="M38" s="26" t="s">
        <v>56</v>
      </c>
      <c r="N38" s="3"/>
    </row>
  </sheetData>
  <sheetProtection sheet="1" objects="1" scenarios="1" formatCells="0" selectLockedCells="1"/>
  <mergeCells count="6">
    <mergeCell ref="R30:S30"/>
    <mergeCell ref="J24:K24"/>
    <mergeCell ref="R26:S26"/>
    <mergeCell ref="R27:S27"/>
    <mergeCell ref="R28:S28"/>
    <mergeCell ref="R29:S29"/>
  </mergeCells>
  <conditionalFormatting sqref="Q3:Q22">
    <cfRule type="cellIs" priority="1" dxfId="1" operator="between" stopIfTrue="1">
      <formula>A3-0.02*A3</formula>
      <formula>A3+0.02*A3</formula>
    </cfRule>
    <cfRule type="cellIs" priority="2" dxfId="0" operator="notBetween" stopIfTrue="1">
      <formula>A3-0.02*A3</formula>
      <formula>A3+0.02*A3</formula>
    </cfRule>
  </conditionalFormatting>
  <conditionalFormatting sqref="R3:R22">
    <cfRule type="cellIs" priority="3" dxfId="1" operator="between" stopIfTrue="1">
      <formula>#REF!-0.02</formula>
      <formula>#REF!+0.02</formula>
    </cfRule>
    <cfRule type="cellIs" priority="4" dxfId="0" operator="notBetween" stopIfTrue="1">
      <formula>#REF!-0.02</formula>
      <formula>#REF!+0.02</formula>
    </cfRule>
  </conditionalFormatting>
  <conditionalFormatting sqref="S3:S22">
    <cfRule type="cellIs" priority="5" dxfId="1" operator="between" stopIfTrue="1">
      <formula>#REF!-0.02</formula>
      <formula>#REF!+0.02</formula>
    </cfRule>
    <cfRule type="cellIs" priority="6" dxfId="0" operator="notBetween" stopIfTrue="1">
      <formula>#REF!-0.02</formula>
      <formula>#REF!+0.02</formula>
    </cfRule>
  </conditionalFormatting>
  <printOptions/>
  <pageMargins left="0.787401575" right="0.787401575" top="0.984251969" bottom="0.984251969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49"/>
  <sheetViews>
    <sheetView tabSelected="1" zoomScalePageLayoutView="0" workbookViewId="0" topLeftCell="A1">
      <pane xSplit="1" ySplit="2" topLeftCell="B27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N4" sqref="N4"/>
    </sheetView>
  </sheetViews>
  <sheetFormatPr defaultColWidth="9.140625" defaultRowHeight="12.75"/>
  <cols>
    <col min="1" max="1" width="10.421875" style="1" bestFit="1" customWidth="1"/>
    <col min="2" max="16" width="9.28125" style="1" customWidth="1"/>
    <col min="17" max="17" width="9.8515625" style="1" bestFit="1" customWidth="1"/>
    <col min="18" max="18" width="8.140625" style="1" bestFit="1" customWidth="1"/>
    <col min="19" max="19" width="7.28125" style="1" bestFit="1" customWidth="1"/>
    <col min="20" max="21" width="9.140625" style="1" customWidth="1"/>
    <col min="22" max="22" width="7.28125" style="1" customWidth="1"/>
    <col min="23" max="23" width="2.421875" style="1" customWidth="1"/>
    <col min="24" max="24" width="8.421875" style="1" bestFit="1" customWidth="1"/>
    <col min="25" max="25" width="5.57421875" style="1" bestFit="1" customWidth="1"/>
    <col min="26" max="16384" width="9.140625" style="1" customWidth="1"/>
  </cols>
  <sheetData>
    <row r="1" spans="1:19" ht="12.75">
      <c r="A1" s="18" t="s">
        <v>0</v>
      </c>
      <c r="B1" s="6" t="s">
        <v>87</v>
      </c>
      <c r="C1" s="4" t="s">
        <v>1</v>
      </c>
      <c r="D1" s="8" t="s">
        <v>2</v>
      </c>
      <c r="E1" s="4" t="s">
        <v>88</v>
      </c>
      <c r="F1" s="5" t="s">
        <v>89</v>
      </c>
      <c r="G1" s="5" t="s">
        <v>11</v>
      </c>
      <c r="H1" s="8" t="s">
        <v>90</v>
      </c>
      <c r="I1" s="4" t="s">
        <v>91</v>
      </c>
      <c r="J1" s="5" t="s">
        <v>92</v>
      </c>
      <c r="K1" s="5" t="s">
        <v>12</v>
      </c>
      <c r="L1" s="6" t="s">
        <v>93</v>
      </c>
      <c r="M1" s="4" t="s">
        <v>94</v>
      </c>
      <c r="N1" s="5" t="s">
        <v>95</v>
      </c>
      <c r="O1" s="5" t="s">
        <v>13</v>
      </c>
      <c r="P1" s="6" t="s">
        <v>96</v>
      </c>
      <c r="Q1" s="9" t="s">
        <v>3</v>
      </c>
      <c r="R1" s="5" t="s">
        <v>4</v>
      </c>
      <c r="S1" s="6" t="s">
        <v>1</v>
      </c>
    </row>
    <row r="2" spans="1:19" ht="13.5" thickBot="1">
      <c r="A2" s="19" t="s">
        <v>5</v>
      </c>
      <c r="B2" s="15" t="s">
        <v>6</v>
      </c>
      <c r="C2" s="10" t="s">
        <v>8</v>
      </c>
      <c r="D2" s="50" t="s">
        <v>8</v>
      </c>
      <c r="E2" s="14" t="s">
        <v>7</v>
      </c>
      <c r="F2" s="12" t="s">
        <v>7</v>
      </c>
      <c r="G2" s="12" t="s">
        <v>7</v>
      </c>
      <c r="H2" s="13" t="s">
        <v>7</v>
      </c>
      <c r="I2" s="14" t="s">
        <v>7</v>
      </c>
      <c r="J2" s="12" t="s">
        <v>7</v>
      </c>
      <c r="K2" s="12" t="s">
        <v>7</v>
      </c>
      <c r="L2" s="15" t="s">
        <v>7</v>
      </c>
      <c r="M2" s="14" t="s">
        <v>7</v>
      </c>
      <c r="N2" s="12" t="s">
        <v>7</v>
      </c>
      <c r="O2" s="12" t="s">
        <v>7</v>
      </c>
      <c r="P2" s="15" t="s">
        <v>7</v>
      </c>
      <c r="Q2" s="16" t="s">
        <v>5</v>
      </c>
      <c r="R2" s="11" t="s">
        <v>8</v>
      </c>
      <c r="S2" s="17" t="s">
        <v>8</v>
      </c>
    </row>
    <row r="3" spans="1:19" ht="12.75">
      <c r="A3" s="20">
        <v>20</v>
      </c>
      <c r="B3" s="28">
        <v>200</v>
      </c>
      <c r="C3" s="27">
        <v>4.31</v>
      </c>
      <c r="D3" s="51">
        <v>1</v>
      </c>
      <c r="E3" s="32">
        <v>150</v>
      </c>
      <c r="F3" s="54">
        <v>22</v>
      </c>
      <c r="G3" s="39">
        <f aca="true" t="shared" si="0" ref="G3:G33">C3/(D3*2*PI()*A3*B3*0.000001)</f>
        <v>171.48945118151724</v>
      </c>
      <c r="H3" s="58">
        <f aca="true" t="shared" si="1" ref="H3:H33">E3+F3</f>
        <v>172</v>
      </c>
      <c r="I3" s="32">
        <v>4.7</v>
      </c>
      <c r="J3" s="54">
        <v>0.047</v>
      </c>
      <c r="K3" s="39">
        <f aca="true" t="shared" si="2" ref="K3:K33">C3/((2*C3^2-D3)*2*PI()*A3*B3*0.000001)</f>
        <v>4.743541227961708</v>
      </c>
      <c r="L3" s="59">
        <f aca="true" t="shared" si="3" ref="L3:L33">I3+J3</f>
        <v>4.747</v>
      </c>
      <c r="M3" s="32">
        <v>330</v>
      </c>
      <c r="N3" s="54">
        <v>12</v>
      </c>
      <c r="O3" s="39">
        <f aca="true" t="shared" si="4" ref="O3:O33">C3/(PI()*A3*B3*0.000001)</f>
        <v>342.9789023630345</v>
      </c>
      <c r="P3" s="59">
        <f aca="true" t="shared" si="5" ref="P3:P33">M3+N3</f>
        <v>342</v>
      </c>
      <c r="Q3" s="38">
        <f aca="true" t="shared" si="6" ref="Q3:Q33">(1/(2*PI()*B3*0.000001))*SQRT((H3+L3)/(H3*L3*P3))</f>
        <v>20.020700515069993</v>
      </c>
      <c r="R3" s="39">
        <f aca="true" t="shared" si="7" ref="R3:R33">1/((H3/P3)*2)</f>
        <v>0.994186046511628</v>
      </c>
      <c r="S3" s="40">
        <f aca="true" t="shared" si="8" ref="S3:S33">H3*(R3*2*PI()*Q3*B3*0.000001)</f>
        <v>4.302146978997985</v>
      </c>
    </row>
    <row r="4" spans="1:19" ht="12.75">
      <c r="A4" s="21">
        <v>25</v>
      </c>
      <c r="B4" s="29">
        <v>200</v>
      </c>
      <c r="C4" s="44">
        <f aca="true" t="shared" si="9" ref="C4:C33">C3</f>
        <v>4.31</v>
      </c>
      <c r="D4" s="52">
        <f aca="true" t="shared" si="10" ref="D4:D33">D3</f>
        <v>1</v>
      </c>
      <c r="E4" s="60">
        <v>100</v>
      </c>
      <c r="F4" s="61">
        <v>35.89</v>
      </c>
      <c r="G4" s="41">
        <f t="shared" si="0"/>
        <v>137.19156094521375</v>
      </c>
      <c r="H4" s="62">
        <f t="shared" si="1"/>
        <v>135.89</v>
      </c>
      <c r="I4" s="60">
        <v>2.49</v>
      </c>
      <c r="J4" s="61">
        <v>1.2</v>
      </c>
      <c r="K4" s="41">
        <f t="shared" si="2"/>
        <v>3.794832982369366</v>
      </c>
      <c r="L4" s="63">
        <f t="shared" si="3"/>
        <v>3.6900000000000004</v>
      </c>
      <c r="M4" s="60">
        <v>270</v>
      </c>
      <c r="N4" s="61">
        <v>4</v>
      </c>
      <c r="O4" s="41">
        <f t="shared" si="4"/>
        <v>274.3831218904275</v>
      </c>
      <c r="P4" s="63">
        <f t="shared" si="5"/>
        <v>274</v>
      </c>
      <c r="Q4" s="38">
        <f t="shared" si="6"/>
        <v>25.36410364454548</v>
      </c>
      <c r="R4" s="39">
        <f t="shared" si="7"/>
        <v>1.0081683714769298</v>
      </c>
      <c r="S4" s="40">
        <f t="shared" si="8"/>
        <v>4.36666575576776</v>
      </c>
    </row>
    <row r="5" spans="1:19" ht="12.75">
      <c r="A5" s="49">
        <v>31</v>
      </c>
      <c r="B5" s="29">
        <v>112</v>
      </c>
      <c r="C5" s="44">
        <f t="shared" si="9"/>
        <v>4.31</v>
      </c>
      <c r="D5" s="52">
        <f t="shared" si="10"/>
        <v>1</v>
      </c>
      <c r="E5" s="60">
        <v>150</v>
      </c>
      <c r="F5" s="61">
        <v>47</v>
      </c>
      <c r="G5" s="41">
        <f t="shared" si="0"/>
        <v>197.5684921446051</v>
      </c>
      <c r="H5" s="62">
        <f t="shared" si="1"/>
        <v>197</v>
      </c>
      <c r="I5" s="60">
        <v>3.6</v>
      </c>
      <c r="J5" s="61">
        <v>1.8</v>
      </c>
      <c r="K5" s="41">
        <f t="shared" si="2"/>
        <v>5.464909248803811</v>
      </c>
      <c r="L5" s="63">
        <f t="shared" si="3"/>
        <v>5.4</v>
      </c>
      <c r="M5" s="60">
        <v>390</v>
      </c>
      <c r="N5" s="61">
        <v>3.9</v>
      </c>
      <c r="O5" s="41">
        <f t="shared" si="4"/>
        <v>395.1369842892102</v>
      </c>
      <c r="P5" s="63">
        <f t="shared" si="5"/>
        <v>393.9</v>
      </c>
      <c r="Q5" s="38">
        <f t="shared" si="6"/>
        <v>31.23089136466992</v>
      </c>
      <c r="R5" s="39">
        <f t="shared" si="7"/>
        <v>0.9997461928934009</v>
      </c>
      <c r="S5" s="40">
        <f t="shared" si="8"/>
        <v>4.328508312058301</v>
      </c>
    </row>
    <row r="6" spans="1:19" ht="12.75">
      <c r="A6" s="21">
        <v>40</v>
      </c>
      <c r="B6" s="29">
        <v>100</v>
      </c>
      <c r="C6" s="44">
        <f t="shared" si="9"/>
        <v>4.31</v>
      </c>
      <c r="D6" s="52">
        <f t="shared" si="10"/>
        <v>1</v>
      </c>
      <c r="E6" s="60">
        <v>160</v>
      </c>
      <c r="F6" s="61">
        <v>12.4</v>
      </c>
      <c r="G6" s="41">
        <f t="shared" si="0"/>
        <v>171.48945118151724</v>
      </c>
      <c r="H6" s="62">
        <f t="shared" si="1"/>
        <v>172.4</v>
      </c>
      <c r="I6" s="60">
        <v>4.7</v>
      </c>
      <c r="J6" s="61">
        <v>0.047</v>
      </c>
      <c r="K6" s="41">
        <f t="shared" si="2"/>
        <v>4.743541227961708</v>
      </c>
      <c r="L6" s="63">
        <f t="shared" si="3"/>
        <v>4.747</v>
      </c>
      <c r="M6" s="60">
        <v>270</v>
      </c>
      <c r="N6" s="61">
        <v>82</v>
      </c>
      <c r="O6" s="41">
        <f t="shared" si="4"/>
        <v>342.9789023630345</v>
      </c>
      <c r="P6" s="63">
        <f t="shared" si="5"/>
        <v>352</v>
      </c>
      <c r="Q6" s="38">
        <f t="shared" si="6"/>
        <v>39.467303398197835</v>
      </c>
      <c r="R6" s="39">
        <f t="shared" si="7"/>
        <v>1.0208816705336425</v>
      </c>
      <c r="S6" s="40">
        <f t="shared" si="8"/>
        <v>4.364454702529778</v>
      </c>
    </row>
    <row r="7" spans="1:19" ht="12.75">
      <c r="A7" s="21">
        <v>50</v>
      </c>
      <c r="B7" s="29">
        <v>100</v>
      </c>
      <c r="C7" s="44">
        <f t="shared" si="9"/>
        <v>4.31</v>
      </c>
      <c r="D7" s="52">
        <f t="shared" si="10"/>
        <v>1</v>
      </c>
      <c r="E7" s="60">
        <v>130</v>
      </c>
      <c r="F7" s="61">
        <v>6.8</v>
      </c>
      <c r="G7" s="41">
        <f t="shared" si="0"/>
        <v>137.19156094521375</v>
      </c>
      <c r="H7" s="62">
        <f t="shared" si="1"/>
        <v>136.8</v>
      </c>
      <c r="I7" s="60">
        <v>3.3</v>
      </c>
      <c r="J7" s="61">
        <v>0.47</v>
      </c>
      <c r="K7" s="41">
        <f t="shared" si="2"/>
        <v>3.794832982369366</v>
      </c>
      <c r="L7" s="63">
        <f t="shared" si="3"/>
        <v>3.7699999999999996</v>
      </c>
      <c r="M7" s="60">
        <v>270</v>
      </c>
      <c r="N7" s="61">
        <v>3.3</v>
      </c>
      <c r="O7" s="41">
        <f t="shared" si="4"/>
        <v>274.3831218904275</v>
      </c>
      <c r="P7" s="63">
        <f t="shared" si="5"/>
        <v>273.3</v>
      </c>
      <c r="Q7" s="38">
        <f t="shared" si="6"/>
        <v>50.26120707534267</v>
      </c>
      <c r="R7" s="39">
        <f t="shared" si="7"/>
        <v>0.9989035087719298</v>
      </c>
      <c r="S7" s="40">
        <f t="shared" si="8"/>
        <v>4.315413529367989</v>
      </c>
    </row>
    <row r="8" spans="1:19" ht="12.75">
      <c r="A8" s="49">
        <v>63</v>
      </c>
      <c r="B8" s="29">
        <v>100</v>
      </c>
      <c r="C8" s="44">
        <f t="shared" si="9"/>
        <v>4.31</v>
      </c>
      <c r="D8" s="52">
        <f t="shared" si="10"/>
        <v>1</v>
      </c>
      <c r="E8" s="60">
        <v>100</v>
      </c>
      <c r="F8" s="61">
        <v>8.06</v>
      </c>
      <c r="G8" s="41">
        <f t="shared" si="0"/>
        <v>108.88219122636013</v>
      </c>
      <c r="H8" s="62">
        <f t="shared" si="1"/>
        <v>108.06</v>
      </c>
      <c r="I8" s="60">
        <v>2</v>
      </c>
      <c r="J8" s="61">
        <v>1</v>
      </c>
      <c r="K8" s="41">
        <f t="shared" si="2"/>
        <v>3.011772208229656</v>
      </c>
      <c r="L8" s="63">
        <f t="shared" si="3"/>
        <v>3</v>
      </c>
      <c r="M8" s="60">
        <v>160</v>
      </c>
      <c r="N8" s="61">
        <v>56</v>
      </c>
      <c r="O8" s="41">
        <f t="shared" si="4"/>
        <v>217.76438245272027</v>
      </c>
      <c r="P8" s="63">
        <f t="shared" si="5"/>
        <v>216</v>
      </c>
      <c r="Q8" s="38">
        <f t="shared" si="6"/>
        <v>63.38390349327664</v>
      </c>
      <c r="R8" s="39">
        <f t="shared" si="7"/>
        <v>0.9994447529150471</v>
      </c>
      <c r="S8" s="40">
        <f t="shared" si="8"/>
        <v>4.301130360318961</v>
      </c>
    </row>
    <row r="9" spans="1:19" ht="12.75">
      <c r="A9" s="21">
        <v>80</v>
      </c>
      <c r="B9" s="29">
        <v>100</v>
      </c>
      <c r="C9" s="44">
        <f t="shared" si="9"/>
        <v>4.31</v>
      </c>
      <c r="D9" s="52">
        <f t="shared" si="10"/>
        <v>1</v>
      </c>
      <c r="E9" s="60">
        <v>47</v>
      </c>
      <c r="F9" s="61">
        <v>39</v>
      </c>
      <c r="G9" s="41">
        <f t="shared" si="0"/>
        <v>85.74472559075862</v>
      </c>
      <c r="H9" s="62">
        <f t="shared" si="1"/>
        <v>86</v>
      </c>
      <c r="I9" s="60">
        <v>2.2</v>
      </c>
      <c r="J9" s="61">
        <v>0.15</v>
      </c>
      <c r="K9" s="41">
        <f t="shared" si="2"/>
        <v>2.371770613980854</v>
      </c>
      <c r="L9" s="63">
        <f t="shared" si="3"/>
        <v>2.35</v>
      </c>
      <c r="M9" s="60">
        <v>130</v>
      </c>
      <c r="N9" s="61">
        <v>39</v>
      </c>
      <c r="O9" s="41">
        <f t="shared" si="4"/>
        <v>171.48945118151724</v>
      </c>
      <c r="P9" s="63">
        <f t="shared" si="5"/>
        <v>169</v>
      </c>
      <c r="Q9" s="38">
        <f t="shared" si="6"/>
        <v>80.94628085061798</v>
      </c>
      <c r="R9" s="39">
        <f t="shared" si="7"/>
        <v>0.9825581395348836</v>
      </c>
      <c r="S9" s="40">
        <f t="shared" si="8"/>
        <v>4.297674077221627</v>
      </c>
    </row>
    <row r="10" spans="1:19" ht="12.75">
      <c r="A10" s="21">
        <v>100</v>
      </c>
      <c r="B10" s="29">
        <v>100</v>
      </c>
      <c r="C10" s="44">
        <f t="shared" si="9"/>
        <v>4.31</v>
      </c>
      <c r="D10" s="52">
        <f t="shared" si="10"/>
        <v>1</v>
      </c>
      <c r="E10" s="60">
        <v>56</v>
      </c>
      <c r="F10" s="61">
        <v>12.4</v>
      </c>
      <c r="G10" s="41">
        <f t="shared" si="0"/>
        <v>68.59578047260688</v>
      </c>
      <c r="H10" s="62">
        <f t="shared" si="1"/>
        <v>68.4</v>
      </c>
      <c r="I10" s="60">
        <v>1.88</v>
      </c>
      <c r="J10" s="61">
        <v>0</v>
      </c>
      <c r="K10" s="41">
        <f t="shared" si="2"/>
        <v>1.897416491184683</v>
      </c>
      <c r="L10" s="63">
        <f t="shared" si="3"/>
        <v>1.88</v>
      </c>
      <c r="M10" s="60">
        <v>100</v>
      </c>
      <c r="N10" s="61">
        <v>35.89</v>
      </c>
      <c r="O10" s="41">
        <f t="shared" si="4"/>
        <v>137.19156094521375</v>
      </c>
      <c r="P10" s="63">
        <f t="shared" si="5"/>
        <v>135.89</v>
      </c>
      <c r="Q10" s="38">
        <f t="shared" si="6"/>
        <v>100.9334883801452</v>
      </c>
      <c r="R10" s="39">
        <f t="shared" si="7"/>
        <v>0.993347953216374</v>
      </c>
      <c r="S10" s="40">
        <f t="shared" si="8"/>
        <v>4.308961905147507</v>
      </c>
    </row>
    <row r="11" spans="1:19" ht="12.75">
      <c r="A11" s="49">
        <v>125</v>
      </c>
      <c r="B11" s="29">
        <v>100</v>
      </c>
      <c r="C11" s="44">
        <f t="shared" si="9"/>
        <v>4.31</v>
      </c>
      <c r="D11" s="52">
        <f t="shared" si="10"/>
        <v>1</v>
      </c>
      <c r="E11" s="60">
        <v>33</v>
      </c>
      <c r="F11" s="61">
        <v>22</v>
      </c>
      <c r="G11" s="41">
        <f t="shared" si="0"/>
        <v>54.876624378085516</v>
      </c>
      <c r="H11" s="62">
        <f t="shared" si="1"/>
        <v>55</v>
      </c>
      <c r="I11" s="60">
        <v>1.5</v>
      </c>
      <c r="J11" s="61">
        <v>0.022</v>
      </c>
      <c r="K11" s="41">
        <f t="shared" si="2"/>
        <v>1.5179331929477466</v>
      </c>
      <c r="L11" s="63">
        <f t="shared" si="3"/>
        <v>1.522</v>
      </c>
      <c r="M11" s="60">
        <v>100</v>
      </c>
      <c r="N11" s="61">
        <v>10</v>
      </c>
      <c r="O11" s="41">
        <f t="shared" si="4"/>
        <v>109.75324875617103</v>
      </c>
      <c r="P11" s="63">
        <f t="shared" si="5"/>
        <v>110</v>
      </c>
      <c r="Q11" s="38">
        <f t="shared" si="6"/>
        <v>124.6935181497236</v>
      </c>
      <c r="R11" s="39">
        <f t="shared" si="7"/>
        <v>1</v>
      </c>
      <c r="S11" s="40">
        <f t="shared" si="8"/>
        <v>4.309098646263809</v>
      </c>
    </row>
    <row r="12" spans="1:19" ht="12.75">
      <c r="A12" s="21">
        <v>160</v>
      </c>
      <c r="B12" s="29">
        <v>24</v>
      </c>
      <c r="C12" s="44">
        <f t="shared" si="9"/>
        <v>4.31</v>
      </c>
      <c r="D12" s="52">
        <f t="shared" si="10"/>
        <v>1</v>
      </c>
      <c r="E12" s="60">
        <v>100</v>
      </c>
      <c r="F12" s="61">
        <v>82</v>
      </c>
      <c r="G12" s="41">
        <f t="shared" si="0"/>
        <v>178.63484498074712</v>
      </c>
      <c r="H12" s="62">
        <f t="shared" si="1"/>
        <v>182</v>
      </c>
      <c r="I12" s="60">
        <v>2.49</v>
      </c>
      <c r="J12" s="61">
        <v>2.49</v>
      </c>
      <c r="K12" s="41">
        <f t="shared" si="2"/>
        <v>4.941188779126779</v>
      </c>
      <c r="L12" s="63">
        <f t="shared" si="3"/>
        <v>4.98</v>
      </c>
      <c r="M12" s="60">
        <v>100</v>
      </c>
      <c r="N12" s="61">
        <v>270</v>
      </c>
      <c r="O12" s="41">
        <f t="shared" si="4"/>
        <v>357.26968996149424</v>
      </c>
      <c r="P12" s="63">
        <f t="shared" si="5"/>
        <v>370</v>
      </c>
      <c r="Q12" s="38">
        <f t="shared" si="6"/>
        <v>156.5868329061703</v>
      </c>
      <c r="R12" s="39">
        <f t="shared" si="7"/>
        <v>1.0164835164835164</v>
      </c>
      <c r="S12" s="40">
        <f t="shared" si="8"/>
        <v>4.368356549893423</v>
      </c>
    </row>
    <row r="13" spans="1:19" ht="12.75">
      <c r="A13" s="21">
        <v>200</v>
      </c>
      <c r="B13" s="29">
        <v>24</v>
      </c>
      <c r="C13" s="44">
        <f t="shared" si="9"/>
        <v>4.31</v>
      </c>
      <c r="D13" s="52">
        <f t="shared" si="10"/>
        <v>1</v>
      </c>
      <c r="E13" s="60">
        <v>120</v>
      </c>
      <c r="F13" s="61">
        <v>22</v>
      </c>
      <c r="G13" s="41">
        <f t="shared" si="0"/>
        <v>142.9078759845977</v>
      </c>
      <c r="H13" s="62">
        <f t="shared" si="1"/>
        <v>142</v>
      </c>
      <c r="I13" s="60">
        <v>3.9</v>
      </c>
      <c r="J13" s="61">
        <v>0.068</v>
      </c>
      <c r="K13" s="41">
        <f t="shared" si="2"/>
        <v>3.9529510233014236</v>
      </c>
      <c r="L13" s="63">
        <f t="shared" si="3"/>
        <v>3.968</v>
      </c>
      <c r="M13" s="60">
        <v>220</v>
      </c>
      <c r="N13" s="61">
        <v>68</v>
      </c>
      <c r="O13" s="41">
        <f t="shared" si="4"/>
        <v>285.8157519691954</v>
      </c>
      <c r="P13" s="63">
        <f t="shared" si="5"/>
        <v>288</v>
      </c>
      <c r="Q13" s="38">
        <f t="shared" si="6"/>
        <v>198.8893236465618</v>
      </c>
      <c r="R13" s="39">
        <f t="shared" si="7"/>
        <v>1.0140845070422535</v>
      </c>
      <c r="S13" s="40">
        <f t="shared" si="8"/>
        <v>4.318819693370366</v>
      </c>
    </row>
    <row r="14" spans="1:19" ht="12.75">
      <c r="A14" s="49">
        <v>250</v>
      </c>
      <c r="B14" s="29">
        <v>24</v>
      </c>
      <c r="C14" s="44">
        <f t="shared" si="9"/>
        <v>4.31</v>
      </c>
      <c r="D14" s="52">
        <f t="shared" si="10"/>
        <v>1</v>
      </c>
      <c r="E14" s="60">
        <v>56</v>
      </c>
      <c r="F14" s="61">
        <v>56</v>
      </c>
      <c r="G14" s="41">
        <f t="shared" si="0"/>
        <v>114.32630078767814</v>
      </c>
      <c r="H14" s="62">
        <f t="shared" si="1"/>
        <v>112</v>
      </c>
      <c r="I14" s="60">
        <v>2</v>
      </c>
      <c r="J14" s="61">
        <v>1.2</v>
      </c>
      <c r="K14" s="41">
        <f t="shared" si="2"/>
        <v>3.1623608186411385</v>
      </c>
      <c r="L14" s="63">
        <f t="shared" si="3"/>
        <v>3.2</v>
      </c>
      <c r="M14" s="60">
        <v>160</v>
      </c>
      <c r="N14" s="61">
        <v>72.9</v>
      </c>
      <c r="O14" s="41">
        <f t="shared" si="4"/>
        <v>228.65260157535627</v>
      </c>
      <c r="P14" s="63">
        <f t="shared" si="5"/>
        <v>232.9</v>
      </c>
      <c r="Q14" s="38">
        <f t="shared" si="6"/>
        <v>246.3578383294534</v>
      </c>
      <c r="R14" s="39">
        <f t="shared" si="7"/>
        <v>1.0397321428571429</v>
      </c>
      <c r="S14" s="40">
        <f t="shared" si="8"/>
        <v>4.326104318139886</v>
      </c>
    </row>
    <row r="15" spans="1:19" ht="12.75">
      <c r="A15" s="21">
        <v>315</v>
      </c>
      <c r="B15" s="29">
        <v>12</v>
      </c>
      <c r="C15" s="44">
        <f t="shared" si="9"/>
        <v>4.31</v>
      </c>
      <c r="D15" s="52">
        <f t="shared" si="10"/>
        <v>1</v>
      </c>
      <c r="E15" s="60">
        <v>180</v>
      </c>
      <c r="F15" s="61">
        <v>1</v>
      </c>
      <c r="G15" s="41">
        <f t="shared" si="0"/>
        <v>181.47031871060022</v>
      </c>
      <c r="H15" s="62">
        <f t="shared" si="1"/>
        <v>181</v>
      </c>
      <c r="I15" s="60">
        <v>4.7</v>
      </c>
      <c r="J15" s="61">
        <v>0.33</v>
      </c>
      <c r="K15" s="41">
        <f t="shared" si="2"/>
        <v>5.019620347049426</v>
      </c>
      <c r="L15" s="63">
        <f t="shared" si="3"/>
        <v>5.03</v>
      </c>
      <c r="M15" s="60">
        <v>330</v>
      </c>
      <c r="N15" s="61">
        <v>33</v>
      </c>
      <c r="O15" s="41">
        <f t="shared" si="4"/>
        <v>362.94063742120045</v>
      </c>
      <c r="P15" s="63">
        <f t="shared" si="5"/>
        <v>363</v>
      </c>
      <c r="Q15" s="38">
        <f t="shared" si="6"/>
        <v>314.6688740558281</v>
      </c>
      <c r="R15" s="39">
        <f t="shared" si="7"/>
        <v>1.0027624309392265</v>
      </c>
      <c r="S15" s="40">
        <f t="shared" si="8"/>
        <v>4.306173558793435</v>
      </c>
    </row>
    <row r="16" spans="1:19" ht="12.75">
      <c r="A16" s="21">
        <v>400</v>
      </c>
      <c r="B16" s="29">
        <v>12</v>
      </c>
      <c r="C16" s="44">
        <f t="shared" si="9"/>
        <v>4.31</v>
      </c>
      <c r="D16" s="52">
        <f t="shared" si="10"/>
        <v>1</v>
      </c>
      <c r="E16" s="60">
        <v>100</v>
      </c>
      <c r="F16" s="71">
        <v>41</v>
      </c>
      <c r="G16" s="41">
        <f t="shared" si="0"/>
        <v>142.9078759845977</v>
      </c>
      <c r="H16" s="62">
        <f t="shared" si="1"/>
        <v>141</v>
      </c>
      <c r="I16" s="60">
        <v>2</v>
      </c>
      <c r="J16" s="61">
        <v>2</v>
      </c>
      <c r="K16" s="41">
        <f t="shared" si="2"/>
        <v>3.9529510233014236</v>
      </c>
      <c r="L16" s="63">
        <f t="shared" si="3"/>
        <v>4</v>
      </c>
      <c r="M16" s="60">
        <v>270</v>
      </c>
      <c r="N16" s="61">
        <v>18</v>
      </c>
      <c r="O16" s="41">
        <f t="shared" si="4"/>
        <v>285.8157519691954</v>
      </c>
      <c r="P16" s="63">
        <f t="shared" si="5"/>
        <v>288</v>
      </c>
      <c r="Q16" s="38">
        <f t="shared" si="6"/>
        <v>396.26625528851605</v>
      </c>
      <c r="R16" s="39">
        <f t="shared" si="7"/>
        <v>1.021276595744681</v>
      </c>
      <c r="S16" s="40">
        <f t="shared" si="8"/>
        <v>4.302399132794672</v>
      </c>
    </row>
    <row r="17" spans="1:19" ht="12.75">
      <c r="A17" s="49">
        <v>500</v>
      </c>
      <c r="B17" s="29">
        <v>12</v>
      </c>
      <c r="C17" s="44">
        <f t="shared" si="9"/>
        <v>4.31</v>
      </c>
      <c r="D17" s="52">
        <f t="shared" si="10"/>
        <v>1</v>
      </c>
      <c r="E17" s="60">
        <v>68</v>
      </c>
      <c r="F17" s="61">
        <v>47</v>
      </c>
      <c r="G17" s="41">
        <f t="shared" si="0"/>
        <v>114.32630078767814</v>
      </c>
      <c r="H17" s="62">
        <f t="shared" si="1"/>
        <v>115</v>
      </c>
      <c r="I17" s="60">
        <v>3</v>
      </c>
      <c r="J17" s="61">
        <v>0.15</v>
      </c>
      <c r="K17" s="41">
        <f t="shared" si="2"/>
        <v>3.1623608186411385</v>
      </c>
      <c r="L17" s="63">
        <f t="shared" si="3"/>
        <v>3.15</v>
      </c>
      <c r="M17" s="60">
        <v>220</v>
      </c>
      <c r="N17" s="61">
        <v>8.2</v>
      </c>
      <c r="O17" s="41">
        <f t="shared" si="4"/>
        <v>228.65260157535627</v>
      </c>
      <c r="P17" s="63">
        <f t="shared" si="5"/>
        <v>228.2</v>
      </c>
      <c r="Q17" s="38">
        <f t="shared" si="6"/>
        <v>501.4108546978616</v>
      </c>
      <c r="R17" s="39">
        <f t="shared" si="7"/>
        <v>0.9921739130434782</v>
      </c>
      <c r="S17" s="40">
        <f t="shared" si="8"/>
        <v>4.31360615583213</v>
      </c>
    </row>
    <row r="18" spans="1:19" ht="12.75">
      <c r="A18" s="21">
        <v>630</v>
      </c>
      <c r="B18" s="29">
        <v>12</v>
      </c>
      <c r="C18" s="44">
        <f t="shared" si="9"/>
        <v>4.31</v>
      </c>
      <c r="D18" s="52">
        <f t="shared" si="10"/>
        <v>1</v>
      </c>
      <c r="E18" s="60">
        <v>8.06</v>
      </c>
      <c r="F18" s="61">
        <v>82</v>
      </c>
      <c r="G18" s="41">
        <f t="shared" si="0"/>
        <v>90.73515935530011</v>
      </c>
      <c r="H18" s="62">
        <f t="shared" si="1"/>
        <v>90.06</v>
      </c>
      <c r="I18" s="72">
        <v>2.49</v>
      </c>
      <c r="J18" s="61">
        <v>0</v>
      </c>
      <c r="K18" s="41">
        <f t="shared" si="2"/>
        <v>2.509810173524713</v>
      </c>
      <c r="L18" s="63">
        <f t="shared" si="3"/>
        <v>2.49</v>
      </c>
      <c r="M18" s="60">
        <v>100</v>
      </c>
      <c r="N18" s="61">
        <v>82</v>
      </c>
      <c r="O18" s="41">
        <f t="shared" si="4"/>
        <v>181.47031871060022</v>
      </c>
      <c r="P18" s="63">
        <f t="shared" si="5"/>
        <v>182</v>
      </c>
      <c r="Q18" s="38">
        <f t="shared" si="6"/>
        <v>631.5762034541075</v>
      </c>
      <c r="R18" s="39">
        <f t="shared" si="7"/>
        <v>1.0104374861203642</v>
      </c>
      <c r="S18" s="40">
        <f t="shared" si="8"/>
        <v>4.333394871522567</v>
      </c>
    </row>
    <row r="19" spans="1:19" ht="12.75">
      <c r="A19" s="21">
        <v>800</v>
      </c>
      <c r="B19" s="29">
        <v>12</v>
      </c>
      <c r="C19" s="44">
        <f t="shared" si="9"/>
        <v>4.31</v>
      </c>
      <c r="D19" s="52">
        <f t="shared" si="10"/>
        <v>1</v>
      </c>
      <c r="E19" s="60">
        <v>68</v>
      </c>
      <c r="F19" s="61">
        <v>3.3</v>
      </c>
      <c r="G19" s="41">
        <f t="shared" si="0"/>
        <v>71.45393799229885</v>
      </c>
      <c r="H19" s="62">
        <f t="shared" si="1"/>
        <v>71.3</v>
      </c>
      <c r="I19" s="60">
        <v>1.8</v>
      </c>
      <c r="J19" s="61">
        <v>0.15</v>
      </c>
      <c r="K19" s="41">
        <f t="shared" si="2"/>
        <v>1.9764755116507118</v>
      </c>
      <c r="L19" s="63">
        <f t="shared" si="3"/>
        <v>1.95</v>
      </c>
      <c r="M19" s="60">
        <v>130</v>
      </c>
      <c r="N19" s="61">
        <v>12</v>
      </c>
      <c r="O19" s="41">
        <f t="shared" si="4"/>
        <v>142.9078759845977</v>
      </c>
      <c r="P19" s="63">
        <f t="shared" si="5"/>
        <v>142</v>
      </c>
      <c r="Q19" s="38">
        <f t="shared" si="6"/>
        <v>807.8606549607138</v>
      </c>
      <c r="R19" s="39">
        <f t="shared" si="7"/>
        <v>0.9957924263674615</v>
      </c>
      <c r="S19" s="40">
        <f t="shared" si="8"/>
        <v>4.324699344267984</v>
      </c>
    </row>
    <row r="20" spans="1:19" ht="12.75">
      <c r="A20" s="49">
        <v>1000</v>
      </c>
      <c r="B20" s="29">
        <v>12</v>
      </c>
      <c r="C20" s="44">
        <f t="shared" si="9"/>
        <v>4.31</v>
      </c>
      <c r="D20" s="52">
        <f t="shared" si="10"/>
        <v>1</v>
      </c>
      <c r="E20" s="60">
        <v>56</v>
      </c>
      <c r="F20" s="61">
        <v>1</v>
      </c>
      <c r="G20" s="41">
        <f t="shared" si="0"/>
        <v>57.16315039383907</v>
      </c>
      <c r="H20" s="62">
        <f t="shared" si="1"/>
        <v>57</v>
      </c>
      <c r="I20" s="60">
        <v>1.6</v>
      </c>
      <c r="J20" s="61">
        <v>0</v>
      </c>
      <c r="K20" s="41">
        <f t="shared" si="2"/>
        <v>1.5811804093205692</v>
      </c>
      <c r="L20" s="63">
        <f t="shared" si="3"/>
        <v>1.6</v>
      </c>
      <c r="M20" s="60">
        <v>82</v>
      </c>
      <c r="N20" s="61">
        <v>31.6</v>
      </c>
      <c r="O20" s="41">
        <f t="shared" si="4"/>
        <v>114.32630078767814</v>
      </c>
      <c r="P20" s="63">
        <f t="shared" si="5"/>
        <v>113.6</v>
      </c>
      <c r="Q20" s="38">
        <f t="shared" si="6"/>
        <v>997.4729078796161</v>
      </c>
      <c r="R20" s="39">
        <f t="shared" si="7"/>
        <v>0.9964912280701753</v>
      </c>
      <c r="S20" s="40">
        <f t="shared" si="8"/>
        <v>4.27179653237781</v>
      </c>
    </row>
    <row r="21" spans="1:19" ht="12.75">
      <c r="A21" s="21">
        <v>1200</v>
      </c>
      <c r="B21" s="29">
        <v>12</v>
      </c>
      <c r="C21" s="44">
        <f t="shared" si="9"/>
        <v>4.31</v>
      </c>
      <c r="D21" s="52">
        <f t="shared" si="10"/>
        <v>1</v>
      </c>
      <c r="E21" s="60">
        <v>47</v>
      </c>
      <c r="F21" s="61">
        <v>0.68</v>
      </c>
      <c r="G21" s="41">
        <f t="shared" si="0"/>
        <v>47.63595866153256</v>
      </c>
      <c r="H21" s="62">
        <f t="shared" si="1"/>
        <v>47.68</v>
      </c>
      <c r="I21" s="60">
        <v>1.3</v>
      </c>
      <c r="J21" s="61">
        <v>0.022</v>
      </c>
      <c r="K21" s="41">
        <f t="shared" si="2"/>
        <v>1.3176503411004745</v>
      </c>
      <c r="L21" s="63">
        <f t="shared" si="3"/>
        <v>1.322</v>
      </c>
      <c r="M21" s="60">
        <v>56</v>
      </c>
      <c r="N21" s="61">
        <v>39</v>
      </c>
      <c r="O21" s="41">
        <f t="shared" si="4"/>
        <v>95.27191732306513</v>
      </c>
      <c r="P21" s="63">
        <f t="shared" si="5"/>
        <v>95</v>
      </c>
      <c r="Q21" s="38">
        <f t="shared" si="6"/>
        <v>1199.7759028066612</v>
      </c>
      <c r="R21" s="39">
        <f t="shared" si="7"/>
        <v>0.9962248322147651</v>
      </c>
      <c r="S21" s="40">
        <f t="shared" si="8"/>
        <v>4.296896164921074</v>
      </c>
    </row>
    <row r="22" spans="1:19" ht="12.75">
      <c r="A22" s="21">
        <v>1600</v>
      </c>
      <c r="B22" s="29">
        <v>2.2</v>
      </c>
      <c r="C22" s="44">
        <f t="shared" si="9"/>
        <v>4.31</v>
      </c>
      <c r="D22" s="52">
        <f t="shared" si="10"/>
        <v>1</v>
      </c>
      <c r="E22" s="60">
        <v>160</v>
      </c>
      <c r="F22" s="61">
        <v>31.6</v>
      </c>
      <c r="G22" s="41">
        <f t="shared" si="0"/>
        <v>194.87437634263318</v>
      </c>
      <c r="H22" s="62">
        <f t="shared" si="1"/>
        <v>191.6</v>
      </c>
      <c r="I22" s="60">
        <v>2.7</v>
      </c>
      <c r="J22" s="61">
        <v>2.7</v>
      </c>
      <c r="K22" s="41">
        <f t="shared" si="2"/>
        <v>5.390387759047395</v>
      </c>
      <c r="L22" s="63">
        <f t="shared" si="3"/>
        <v>5.4</v>
      </c>
      <c r="M22" s="60">
        <v>270</v>
      </c>
      <c r="N22" s="61">
        <v>120</v>
      </c>
      <c r="O22" s="41">
        <f t="shared" si="4"/>
        <v>389.74875268526637</v>
      </c>
      <c r="P22" s="63">
        <f t="shared" si="5"/>
        <v>390</v>
      </c>
      <c r="Q22" s="38">
        <f t="shared" si="6"/>
        <v>1598.4668281833417</v>
      </c>
      <c r="R22" s="39">
        <f t="shared" si="7"/>
        <v>1.0177453027139876</v>
      </c>
      <c r="S22" s="40">
        <f t="shared" si="8"/>
        <v>4.308645750919022</v>
      </c>
    </row>
    <row r="23" spans="1:19" ht="12.75">
      <c r="A23" s="49">
        <v>2000</v>
      </c>
      <c r="B23" s="29">
        <v>2.2</v>
      </c>
      <c r="C23" s="44">
        <f t="shared" si="9"/>
        <v>4.31</v>
      </c>
      <c r="D23" s="52">
        <f t="shared" si="10"/>
        <v>1</v>
      </c>
      <c r="E23" s="60">
        <v>150</v>
      </c>
      <c r="F23" s="61">
        <v>5.6</v>
      </c>
      <c r="G23" s="41">
        <f t="shared" si="0"/>
        <v>155.89950107410655</v>
      </c>
      <c r="H23" s="62">
        <f t="shared" si="1"/>
        <v>155.6</v>
      </c>
      <c r="I23" s="60">
        <v>3.9</v>
      </c>
      <c r="J23" s="61">
        <v>0.39</v>
      </c>
      <c r="K23" s="41">
        <f t="shared" si="2"/>
        <v>4.312310207237916</v>
      </c>
      <c r="L23" s="63">
        <f t="shared" si="3"/>
        <v>4.29</v>
      </c>
      <c r="M23" s="60">
        <v>180</v>
      </c>
      <c r="N23" s="61">
        <v>130</v>
      </c>
      <c r="O23" s="41">
        <f t="shared" si="4"/>
        <v>311.7990021482131</v>
      </c>
      <c r="P23" s="63">
        <f t="shared" si="5"/>
        <v>310</v>
      </c>
      <c r="Q23" s="38">
        <f t="shared" si="6"/>
        <v>2010.915458804097</v>
      </c>
      <c r="R23" s="39">
        <f t="shared" si="7"/>
        <v>0.9961439588688946</v>
      </c>
      <c r="S23" s="40">
        <f t="shared" si="8"/>
        <v>4.308519472475726</v>
      </c>
    </row>
    <row r="24" spans="1:19" ht="12.75">
      <c r="A24" s="21">
        <v>2500</v>
      </c>
      <c r="B24" s="29">
        <v>2.2</v>
      </c>
      <c r="C24" s="44">
        <f t="shared" si="9"/>
        <v>4.31</v>
      </c>
      <c r="D24" s="52">
        <f t="shared" si="10"/>
        <v>1</v>
      </c>
      <c r="E24" s="60">
        <v>100</v>
      </c>
      <c r="F24" s="61">
        <v>24.95</v>
      </c>
      <c r="G24" s="41">
        <f t="shared" si="0"/>
        <v>124.71960085928524</v>
      </c>
      <c r="H24" s="62">
        <f t="shared" si="1"/>
        <v>124.95</v>
      </c>
      <c r="I24" s="60">
        <v>2.7</v>
      </c>
      <c r="J24" s="61">
        <v>0.75</v>
      </c>
      <c r="K24" s="41">
        <f t="shared" si="2"/>
        <v>3.4498481657903333</v>
      </c>
      <c r="L24" s="63">
        <f t="shared" si="3"/>
        <v>3.45</v>
      </c>
      <c r="M24" s="60">
        <v>100</v>
      </c>
      <c r="N24" s="61">
        <v>149.9</v>
      </c>
      <c r="O24" s="41">
        <f t="shared" si="4"/>
        <v>249.43920171857047</v>
      </c>
      <c r="P24" s="63">
        <f t="shared" si="5"/>
        <v>249.9</v>
      </c>
      <c r="Q24" s="38">
        <f t="shared" si="6"/>
        <v>2497.5785556356536</v>
      </c>
      <c r="R24" s="39">
        <f t="shared" si="7"/>
        <v>1</v>
      </c>
      <c r="S24" s="40">
        <f t="shared" si="8"/>
        <v>4.313779740804335</v>
      </c>
    </row>
    <row r="25" spans="1:19" ht="12.75">
      <c r="A25" s="21">
        <v>3200</v>
      </c>
      <c r="B25" s="30">
        <v>2.2</v>
      </c>
      <c r="C25" s="44">
        <f t="shared" si="9"/>
        <v>4.31</v>
      </c>
      <c r="D25" s="52">
        <f t="shared" si="10"/>
        <v>1</v>
      </c>
      <c r="E25" s="60">
        <v>56</v>
      </c>
      <c r="F25" s="61">
        <v>39</v>
      </c>
      <c r="G25" s="41">
        <f t="shared" si="0"/>
        <v>97.43718817131659</v>
      </c>
      <c r="H25" s="62">
        <f t="shared" si="1"/>
        <v>95</v>
      </c>
      <c r="I25" s="60">
        <v>2.2</v>
      </c>
      <c r="J25" s="61">
        <v>0.47</v>
      </c>
      <c r="K25" s="41">
        <f t="shared" si="2"/>
        <v>2.6951938795236976</v>
      </c>
      <c r="L25" s="63">
        <f t="shared" si="3"/>
        <v>2.67</v>
      </c>
      <c r="M25" s="60">
        <v>180</v>
      </c>
      <c r="N25" s="61">
        <v>12</v>
      </c>
      <c r="O25" s="41">
        <f t="shared" si="4"/>
        <v>194.87437634263318</v>
      </c>
      <c r="P25" s="63">
        <f t="shared" si="5"/>
        <v>192</v>
      </c>
      <c r="Q25" s="38">
        <f t="shared" si="6"/>
        <v>3239.738798857779</v>
      </c>
      <c r="R25" s="39">
        <f t="shared" si="7"/>
        <v>1.0105263157894737</v>
      </c>
      <c r="S25" s="40">
        <f t="shared" si="8"/>
        <v>4.299161691281496</v>
      </c>
    </row>
    <row r="26" spans="1:19" ht="12.75">
      <c r="A26" s="49">
        <v>4000</v>
      </c>
      <c r="B26" s="29">
        <v>2.2</v>
      </c>
      <c r="C26" s="44">
        <f t="shared" si="9"/>
        <v>4.31</v>
      </c>
      <c r="D26" s="52">
        <f t="shared" si="10"/>
        <v>1</v>
      </c>
      <c r="E26" s="60">
        <v>49.9</v>
      </c>
      <c r="F26" s="61">
        <v>27</v>
      </c>
      <c r="G26" s="41">
        <f t="shared" si="0"/>
        <v>77.94975053705328</v>
      </c>
      <c r="H26" s="62">
        <f t="shared" si="1"/>
        <v>76.9</v>
      </c>
      <c r="I26" s="60">
        <v>1.2</v>
      </c>
      <c r="J26" s="61">
        <v>1</v>
      </c>
      <c r="K26" s="41">
        <f t="shared" si="2"/>
        <v>2.156155103618958</v>
      </c>
      <c r="L26" s="63">
        <f t="shared" si="3"/>
        <v>2.2</v>
      </c>
      <c r="M26" s="60">
        <v>135</v>
      </c>
      <c r="N26" s="61">
        <v>20</v>
      </c>
      <c r="O26" s="41">
        <f t="shared" si="4"/>
        <v>155.89950107410655</v>
      </c>
      <c r="P26" s="63">
        <f t="shared" si="5"/>
        <v>155</v>
      </c>
      <c r="Q26" s="38">
        <f t="shared" si="6"/>
        <v>3973.2448868396887</v>
      </c>
      <c r="R26" s="39">
        <f t="shared" si="7"/>
        <v>1.0078023407022105</v>
      </c>
      <c r="S26" s="40">
        <f t="shared" si="8"/>
        <v>4.256470079066392</v>
      </c>
    </row>
    <row r="27" spans="1:19" ht="12.75">
      <c r="A27" s="21">
        <v>5000</v>
      </c>
      <c r="B27" s="29">
        <v>1</v>
      </c>
      <c r="C27" s="44">
        <f t="shared" si="9"/>
        <v>4.31</v>
      </c>
      <c r="D27" s="52">
        <f t="shared" si="10"/>
        <v>1</v>
      </c>
      <c r="E27" s="60">
        <v>130</v>
      </c>
      <c r="F27" s="61">
        <v>6.8</v>
      </c>
      <c r="G27" s="41">
        <f t="shared" si="0"/>
        <v>137.19156094521375</v>
      </c>
      <c r="H27" s="62">
        <f t="shared" si="1"/>
        <v>136.8</v>
      </c>
      <c r="I27" s="60">
        <v>3.3</v>
      </c>
      <c r="J27" s="61">
        <v>0.47</v>
      </c>
      <c r="K27" s="41">
        <f t="shared" si="2"/>
        <v>3.7948329823693663</v>
      </c>
      <c r="L27" s="63">
        <f t="shared" si="3"/>
        <v>3.7699999999999996</v>
      </c>
      <c r="M27" s="60">
        <v>270</v>
      </c>
      <c r="N27" s="61">
        <v>3.3</v>
      </c>
      <c r="O27" s="41">
        <f t="shared" si="4"/>
        <v>274.3831218904275</v>
      </c>
      <c r="P27" s="63">
        <f t="shared" si="5"/>
        <v>273.3</v>
      </c>
      <c r="Q27" s="38">
        <f t="shared" si="6"/>
        <v>5026.120707534267</v>
      </c>
      <c r="R27" s="39">
        <f t="shared" si="7"/>
        <v>0.9989035087719298</v>
      </c>
      <c r="S27" s="40">
        <f t="shared" si="8"/>
        <v>4.31541352936799</v>
      </c>
    </row>
    <row r="28" spans="1:19" ht="12.75">
      <c r="A28" s="21">
        <v>6300</v>
      </c>
      <c r="B28" s="29">
        <v>1</v>
      </c>
      <c r="C28" s="44">
        <f t="shared" si="9"/>
        <v>4.31</v>
      </c>
      <c r="D28" s="52">
        <f t="shared" si="10"/>
        <v>1</v>
      </c>
      <c r="E28" s="60">
        <v>100</v>
      </c>
      <c r="F28" s="61">
        <v>8.06</v>
      </c>
      <c r="G28" s="41">
        <f t="shared" si="0"/>
        <v>108.88219122636013</v>
      </c>
      <c r="H28" s="62">
        <f t="shared" si="1"/>
        <v>108.06</v>
      </c>
      <c r="I28" s="72">
        <v>2</v>
      </c>
      <c r="J28" s="61">
        <v>1</v>
      </c>
      <c r="K28" s="41">
        <f t="shared" si="2"/>
        <v>3.0117722082296554</v>
      </c>
      <c r="L28" s="63">
        <f t="shared" si="3"/>
        <v>3</v>
      </c>
      <c r="M28" s="60">
        <v>160</v>
      </c>
      <c r="N28" s="61">
        <v>56</v>
      </c>
      <c r="O28" s="41">
        <f t="shared" si="4"/>
        <v>217.76438245272027</v>
      </c>
      <c r="P28" s="63">
        <f t="shared" si="5"/>
        <v>216</v>
      </c>
      <c r="Q28" s="38">
        <f t="shared" si="6"/>
        <v>6338.390349327664</v>
      </c>
      <c r="R28" s="39">
        <f t="shared" si="7"/>
        <v>0.9994447529150471</v>
      </c>
      <c r="S28" s="40">
        <f t="shared" si="8"/>
        <v>4.301130360318961</v>
      </c>
    </row>
    <row r="29" spans="1:19" ht="12.75">
      <c r="A29" s="49">
        <v>8000</v>
      </c>
      <c r="B29" s="29">
        <v>1</v>
      </c>
      <c r="C29" s="44">
        <f t="shared" si="9"/>
        <v>4.31</v>
      </c>
      <c r="D29" s="52">
        <f t="shared" si="10"/>
        <v>1</v>
      </c>
      <c r="E29" s="60">
        <v>47</v>
      </c>
      <c r="F29" s="61">
        <v>39</v>
      </c>
      <c r="G29" s="41">
        <f t="shared" si="0"/>
        <v>85.74472559075862</v>
      </c>
      <c r="H29" s="62">
        <f t="shared" si="1"/>
        <v>86</v>
      </c>
      <c r="I29" s="60">
        <v>2.2</v>
      </c>
      <c r="J29" s="61">
        <v>0.15</v>
      </c>
      <c r="K29" s="41">
        <f t="shared" si="2"/>
        <v>2.371770613980854</v>
      </c>
      <c r="L29" s="63">
        <f t="shared" si="3"/>
        <v>2.35</v>
      </c>
      <c r="M29" s="60">
        <v>130</v>
      </c>
      <c r="N29" s="61">
        <v>39</v>
      </c>
      <c r="O29" s="41">
        <f t="shared" si="4"/>
        <v>171.48945118151724</v>
      </c>
      <c r="P29" s="63">
        <f t="shared" si="5"/>
        <v>169</v>
      </c>
      <c r="Q29" s="38">
        <f t="shared" si="6"/>
        <v>8094.628085061797</v>
      </c>
      <c r="R29" s="39">
        <f t="shared" si="7"/>
        <v>0.9825581395348836</v>
      </c>
      <c r="S29" s="40">
        <f t="shared" si="8"/>
        <v>4.297674077221625</v>
      </c>
    </row>
    <row r="30" spans="1:19" ht="12.75">
      <c r="A30" s="21">
        <v>10000</v>
      </c>
      <c r="B30" s="29">
        <v>1</v>
      </c>
      <c r="C30" s="44">
        <f t="shared" si="9"/>
        <v>4.31</v>
      </c>
      <c r="D30" s="52">
        <f t="shared" si="10"/>
        <v>1</v>
      </c>
      <c r="E30" s="72">
        <v>49.9</v>
      </c>
      <c r="F30" s="61">
        <v>18</v>
      </c>
      <c r="G30" s="41">
        <f t="shared" si="0"/>
        <v>68.59578047260688</v>
      </c>
      <c r="H30" s="62">
        <f t="shared" si="1"/>
        <v>67.9</v>
      </c>
      <c r="I30" s="60">
        <v>1.1</v>
      </c>
      <c r="J30" s="61">
        <v>0.75</v>
      </c>
      <c r="K30" s="41">
        <f t="shared" si="2"/>
        <v>1.8974164911846831</v>
      </c>
      <c r="L30" s="63">
        <f t="shared" si="3"/>
        <v>1.85</v>
      </c>
      <c r="M30" s="60">
        <v>82</v>
      </c>
      <c r="N30" s="61">
        <v>56</v>
      </c>
      <c r="O30" s="41">
        <f t="shared" si="4"/>
        <v>137.19156094521375</v>
      </c>
      <c r="P30" s="63">
        <f t="shared" si="5"/>
        <v>138</v>
      </c>
      <c r="Q30" s="38">
        <f t="shared" si="6"/>
        <v>10095.595539309124</v>
      </c>
      <c r="R30" s="39">
        <f t="shared" si="7"/>
        <v>1.01620029455081</v>
      </c>
      <c r="S30" s="40">
        <f t="shared" si="8"/>
        <v>4.376842331627225</v>
      </c>
    </row>
    <row r="31" spans="1:19" ht="12.75">
      <c r="A31" s="21">
        <v>12000</v>
      </c>
      <c r="B31" s="29">
        <v>1</v>
      </c>
      <c r="C31" s="44">
        <f t="shared" si="9"/>
        <v>4.31</v>
      </c>
      <c r="D31" s="52">
        <f t="shared" si="10"/>
        <v>1</v>
      </c>
      <c r="E31" s="60">
        <v>56</v>
      </c>
      <c r="F31" s="61">
        <v>1</v>
      </c>
      <c r="G31" s="41">
        <f t="shared" si="0"/>
        <v>57.16315039383907</v>
      </c>
      <c r="H31" s="62">
        <f t="shared" si="1"/>
        <v>57</v>
      </c>
      <c r="I31" s="60">
        <v>1.5</v>
      </c>
      <c r="J31" s="61">
        <v>0.1</v>
      </c>
      <c r="K31" s="41">
        <f t="shared" si="2"/>
        <v>1.5811804093205692</v>
      </c>
      <c r="L31" s="63">
        <f t="shared" si="3"/>
        <v>1.6</v>
      </c>
      <c r="M31" s="60">
        <v>68</v>
      </c>
      <c r="N31" s="61">
        <v>47</v>
      </c>
      <c r="O31" s="41">
        <f t="shared" si="4"/>
        <v>114.32630078767814</v>
      </c>
      <c r="P31" s="63">
        <f t="shared" si="5"/>
        <v>115</v>
      </c>
      <c r="Q31" s="38">
        <f t="shared" si="6"/>
        <v>11896.592899336063</v>
      </c>
      <c r="R31" s="39">
        <f t="shared" si="7"/>
        <v>1.0087719298245614</v>
      </c>
      <c r="S31" s="40">
        <f t="shared" si="8"/>
        <v>4.298038618359807</v>
      </c>
    </row>
    <row r="32" spans="1:19" ht="12.75">
      <c r="A32" s="49">
        <v>16000</v>
      </c>
      <c r="B32" s="29">
        <v>1</v>
      </c>
      <c r="C32" s="44">
        <f t="shared" si="9"/>
        <v>4.31</v>
      </c>
      <c r="D32" s="52">
        <f t="shared" si="10"/>
        <v>1</v>
      </c>
      <c r="E32" s="60">
        <v>41</v>
      </c>
      <c r="F32" s="61">
        <v>1.6</v>
      </c>
      <c r="G32" s="41">
        <f t="shared" si="0"/>
        <v>42.87236279537931</v>
      </c>
      <c r="H32" s="62">
        <f t="shared" si="1"/>
        <v>42.6</v>
      </c>
      <c r="I32" s="60">
        <v>1.2</v>
      </c>
      <c r="J32" s="61">
        <v>0</v>
      </c>
      <c r="K32" s="41">
        <f t="shared" si="2"/>
        <v>1.185885306990427</v>
      </c>
      <c r="L32" s="63">
        <f t="shared" si="3"/>
        <v>1.2</v>
      </c>
      <c r="M32" s="60">
        <v>82</v>
      </c>
      <c r="N32" s="61">
        <v>4.02</v>
      </c>
      <c r="O32" s="41">
        <f t="shared" si="4"/>
        <v>85.74472559075862</v>
      </c>
      <c r="P32" s="63">
        <f t="shared" si="5"/>
        <v>86.02</v>
      </c>
      <c r="Q32" s="38">
        <f t="shared" si="6"/>
        <v>15884.079249961756</v>
      </c>
      <c r="R32" s="39">
        <f t="shared" si="7"/>
        <v>1.0096244131455399</v>
      </c>
      <c r="S32" s="40">
        <f t="shared" si="8"/>
        <v>4.292510400675356</v>
      </c>
    </row>
    <row r="33" spans="1:19" ht="13.5" thickBot="1">
      <c r="A33" s="19">
        <v>20000</v>
      </c>
      <c r="B33" s="31">
        <v>1</v>
      </c>
      <c r="C33" s="45">
        <f t="shared" si="9"/>
        <v>4.31</v>
      </c>
      <c r="D33" s="53">
        <f t="shared" si="10"/>
        <v>1</v>
      </c>
      <c r="E33" s="64">
        <v>31.6</v>
      </c>
      <c r="F33" s="65">
        <v>2.7</v>
      </c>
      <c r="G33" s="42">
        <f t="shared" si="0"/>
        <v>34.29789023630344</v>
      </c>
      <c r="H33" s="66">
        <f t="shared" si="1"/>
        <v>34.300000000000004</v>
      </c>
      <c r="I33" s="64">
        <v>0.47</v>
      </c>
      <c r="J33" s="65">
        <v>0.47</v>
      </c>
      <c r="K33" s="42">
        <f t="shared" si="2"/>
        <v>0.9487082455923416</v>
      </c>
      <c r="L33" s="67">
        <f t="shared" si="3"/>
        <v>0.94</v>
      </c>
      <c r="M33" s="64">
        <v>56</v>
      </c>
      <c r="N33" s="65">
        <v>12.4</v>
      </c>
      <c r="O33" s="42">
        <f t="shared" si="4"/>
        <v>68.59578047260688</v>
      </c>
      <c r="P33" s="67">
        <f t="shared" si="5"/>
        <v>68.4</v>
      </c>
      <c r="Q33" s="55">
        <f t="shared" si="6"/>
        <v>20118.65965696892</v>
      </c>
      <c r="R33" s="56">
        <f t="shared" si="7"/>
        <v>0.9970845481049562</v>
      </c>
      <c r="S33" s="57">
        <f t="shared" si="8"/>
        <v>4.3231969230830325</v>
      </c>
    </row>
    <row r="34" ht="13.5" thickBot="1"/>
    <row r="35" spans="2:19" ht="15.75" thickBot="1">
      <c r="B35" s="68"/>
      <c r="J35" s="75" t="s">
        <v>97</v>
      </c>
      <c r="K35" s="76"/>
      <c r="L35" s="47" t="s">
        <v>98</v>
      </c>
      <c r="M35" s="46" t="s">
        <v>99</v>
      </c>
      <c r="N35" s="3"/>
      <c r="O35" s="1" t="s">
        <v>9</v>
      </c>
      <c r="P35" s="1" t="s">
        <v>10</v>
      </c>
      <c r="R35" s="34" t="s">
        <v>100</v>
      </c>
      <c r="S35" s="43">
        <f>AVERAGE(S3:S33)</f>
        <v>4.314441405315743</v>
      </c>
    </row>
    <row r="36" spans="10:16" ht="13.5" thickBot="1">
      <c r="J36" s="48" t="s">
        <v>101</v>
      </c>
      <c r="K36" s="7" t="s">
        <v>102</v>
      </c>
      <c r="L36" s="2" t="s">
        <v>103</v>
      </c>
      <c r="M36" s="23" t="s">
        <v>104</v>
      </c>
      <c r="N36" s="3"/>
      <c r="O36" s="1">
        <v>1</v>
      </c>
      <c r="P36" s="1">
        <v>1</v>
      </c>
    </row>
    <row r="37" spans="10:19" ht="12.75">
      <c r="J37" s="22" t="s">
        <v>105</v>
      </c>
      <c r="K37" s="33" t="s">
        <v>106</v>
      </c>
      <c r="L37" s="2" t="s">
        <v>107</v>
      </c>
      <c r="M37" s="23" t="s">
        <v>108</v>
      </c>
      <c r="N37" s="3"/>
      <c r="P37" s="1">
        <v>1.2</v>
      </c>
      <c r="R37" s="77" t="s">
        <v>14</v>
      </c>
      <c r="S37" s="78"/>
    </row>
    <row r="38" spans="10:19" ht="12.75">
      <c r="J38" s="35" t="s">
        <v>109</v>
      </c>
      <c r="K38" s="33" t="s">
        <v>110</v>
      </c>
      <c r="L38" s="2" t="s">
        <v>111</v>
      </c>
      <c r="M38" s="23" t="s">
        <v>112</v>
      </c>
      <c r="N38" s="3"/>
      <c r="O38" s="1">
        <v>1.5</v>
      </c>
      <c r="P38" s="1">
        <v>1.5</v>
      </c>
      <c r="R38" s="79" t="s">
        <v>15</v>
      </c>
      <c r="S38" s="80"/>
    </row>
    <row r="39" spans="10:19" ht="12.75">
      <c r="J39" s="35" t="s">
        <v>113</v>
      </c>
      <c r="K39" s="2" t="s">
        <v>114</v>
      </c>
      <c r="L39" s="2" t="s">
        <v>115</v>
      </c>
      <c r="M39" s="23" t="s">
        <v>116</v>
      </c>
      <c r="N39" s="3"/>
      <c r="P39" s="1">
        <v>1.8</v>
      </c>
      <c r="R39" s="81" t="s">
        <v>117</v>
      </c>
      <c r="S39" s="82"/>
    </row>
    <row r="40" spans="10:19" ht="12.75">
      <c r="J40" s="22" t="s">
        <v>118</v>
      </c>
      <c r="K40" s="2" t="s">
        <v>119</v>
      </c>
      <c r="L40" s="2" t="s">
        <v>120</v>
      </c>
      <c r="M40" s="23" t="s">
        <v>121</v>
      </c>
      <c r="N40" s="3"/>
      <c r="O40" s="1">
        <v>2.2</v>
      </c>
      <c r="P40" s="1">
        <v>2.2</v>
      </c>
      <c r="R40" s="81" t="s">
        <v>158</v>
      </c>
      <c r="S40" s="82"/>
    </row>
    <row r="41" spans="10:19" ht="13.5" thickBot="1">
      <c r="J41" s="22" t="s">
        <v>122</v>
      </c>
      <c r="K41" s="2" t="s">
        <v>123</v>
      </c>
      <c r="L41" s="2" t="s">
        <v>124</v>
      </c>
      <c r="M41" s="23" t="s">
        <v>125</v>
      </c>
      <c r="N41" s="3"/>
      <c r="P41" s="1">
        <v>2.7</v>
      </c>
      <c r="R41" s="73" t="s">
        <v>159</v>
      </c>
      <c r="S41" s="74"/>
    </row>
    <row r="42" spans="10:16" ht="12.75">
      <c r="J42" s="22" t="s">
        <v>126</v>
      </c>
      <c r="K42" s="33" t="s">
        <v>127</v>
      </c>
      <c r="L42" s="2" t="s">
        <v>128</v>
      </c>
      <c r="M42" s="23" t="s">
        <v>129</v>
      </c>
      <c r="N42" s="3"/>
      <c r="O42" s="1">
        <v>3.3</v>
      </c>
      <c r="P42" s="1">
        <v>3.3</v>
      </c>
    </row>
    <row r="43" spans="10:16" ht="12.75">
      <c r="J43" s="22" t="s">
        <v>130</v>
      </c>
      <c r="K43" s="33" t="s">
        <v>131</v>
      </c>
      <c r="L43" s="2" t="s">
        <v>132</v>
      </c>
      <c r="M43" s="23" t="s">
        <v>133</v>
      </c>
      <c r="N43" s="3"/>
      <c r="P43" s="1">
        <v>3.9</v>
      </c>
    </row>
    <row r="44" spans="10:16" ht="12.75">
      <c r="J44" s="22" t="s">
        <v>134</v>
      </c>
      <c r="K44" s="2" t="s">
        <v>135</v>
      </c>
      <c r="L44" s="2" t="s">
        <v>136</v>
      </c>
      <c r="M44" s="23" t="s">
        <v>137</v>
      </c>
      <c r="N44" s="3"/>
      <c r="O44" s="1">
        <v>4.7</v>
      </c>
      <c r="P44" s="1">
        <v>4.7</v>
      </c>
    </row>
    <row r="45" spans="10:16" ht="12.75">
      <c r="J45" s="22" t="s">
        <v>138</v>
      </c>
      <c r="K45" s="2" t="s">
        <v>139</v>
      </c>
      <c r="L45" s="2" t="s">
        <v>140</v>
      </c>
      <c r="M45" s="36" t="s">
        <v>141</v>
      </c>
      <c r="N45" s="3"/>
      <c r="P45" s="1">
        <v>5.6</v>
      </c>
    </row>
    <row r="46" spans="10:16" ht="12.75">
      <c r="J46" s="22" t="s">
        <v>142</v>
      </c>
      <c r="K46" s="33" t="s">
        <v>143</v>
      </c>
      <c r="L46" s="2" t="s">
        <v>144</v>
      </c>
      <c r="M46" s="36" t="s">
        <v>145</v>
      </c>
      <c r="N46" s="3"/>
      <c r="O46" s="1">
        <v>6.8</v>
      </c>
      <c r="P46" s="1">
        <v>6.8</v>
      </c>
    </row>
    <row r="47" spans="10:16" ht="12.75">
      <c r="J47" s="35" t="s">
        <v>146</v>
      </c>
      <c r="K47" s="33" t="s">
        <v>147</v>
      </c>
      <c r="L47" s="2" t="s">
        <v>148</v>
      </c>
      <c r="M47" s="23" t="s">
        <v>149</v>
      </c>
      <c r="N47" s="3"/>
      <c r="P47" s="1">
        <v>8.2</v>
      </c>
    </row>
    <row r="48" spans="10:14" ht="12.75">
      <c r="J48" s="35" t="s">
        <v>150</v>
      </c>
      <c r="K48" s="33" t="s">
        <v>151</v>
      </c>
      <c r="L48" s="33" t="s">
        <v>152</v>
      </c>
      <c r="M48" s="23" t="s">
        <v>153</v>
      </c>
      <c r="N48" s="3"/>
    </row>
    <row r="49" spans="10:14" ht="13.5" thickBot="1">
      <c r="J49" s="24" t="s">
        <v>154</v>
      </c>
      <c r="K49" s="25" t="s">
        <v>155</v>
      </c>
      <c r="L49" s="37" t="s">
        <v>156</v>
      </c>
      <c r="M49" s="26" t="s">
        <v>157</v>
      </c>
      <c r="N49" s="3"/>
    </row>
  </sheetData>
  <sheetProtection sheet="1" objects="1" scenarios="1" formatCells="0" selectLockedCells="1"/>
  <mergeCells count="6">
    <mergeCell ref="R41:S41"/>
    <mergeCell ref="J35:K35"/>
    <mergeCell ref="R37:S37"/>
    <mergeCell ref="R38:S38"/>
    <mergeCell ref="R39:S39"/>
    <mergeCell ref="R40:S40"/>
  </mergeCells>
  <conditionalFormatting sqref="Q3:Q33">
    <cfRule type="cellIs" priority="1" dxfId="1" operator="between" stopIfTrue="1">
      <formula>A3-0.02*A3</formula>
      <formula>A3+0.02*A3</formula>
    </cfRule>
    <cfRule type="cellIs" priority="2" dxfId="0" operator="notBetween" stopIfTrue="1">
      <formula>A3-0.02*A3</formula>
      <formula>A3+0.02*A3</formula>
    </cfRule>
  </conditionalFormatting>
  <conditionalFormatting sqref="R3:R33">
    <cfRule type="cellIs" priority="3" dxfId="1" operator="between" stopIfTrue="1">
      <formula>$D$3-0.02</formula>
      <formula>$D$3+0.02</formula>
    </cfRule>
    <cfRule type="cellIs" priority="4" dxfId="0" operator="notBetween" stopIfTrue="1">
      <formula>$D$3-0.02</formula>
      <formula>$D$3+0.02</formula>
    </cfRule>
  </conditionalFormatting>
  <conditionalFormatting sqref="S3:S33">
    <cfRule type="cellIs" priority="5" dxfId="1" operator="between" stopIfTrue="1">
      <formula>$C$3-0.02</formula>
      <formula>$C$3+0.02</formula>
    </cfRule>
    <cfRule type="cellIs" priority="6" dxfId="0" operator="notBetween" stopIfTrue="1">
      <formula>$C$3-0.02</formula>
      <formula>$C$3+0.02</formula>
    </cfRule>
  </conditionalFormatting>
  <printOptions/>
  <pageMargins left="0.787401575" right="0.787401575" top="0.984251969" bottom="0.984251969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</dc:creator>
  <cp:keywords/>
  <dc:description/>
  <cp:lastModifiedBy>Sebastien Dycke</cp:lastModifiedBy>
  <cp:lastPrinted>2011-04-01T00:58:01Z</cp:lastPrinted>
  <dcterms:created xsi:type="dcterms:W3CDTF">2010-10-01T16:17:11Z</dcterms:created>
  <dcterms:modified xsi:type="dcterms:W3CDTF">2021-04-05T16:54:29Z</dcterms:modified>
  <cp:category/>
  <cp:version/>
  <cp:contentType/>
  <cp:contentStatus/>
</cp:coreProperties>
</file>